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ABRIL 2024" sheetId="1" r:id="rId1"/>
  </sheets>
  <externalReferences>
    <externalReference r:id="rId2"/>
  </externalReferences>
  <definedNames>
    <definedName name="_xlnm.Print_Titles" localSheetId="0">'ABRIL 2024'!$1:$11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1" i="1"/>
  <c r="M150"/>
  <c r="M149" s="1"/>
  <c r="L149"/>
  <c r="K149"/>
  <c r="J149"/>
  <c r="I149"/>
  <c r="H149"/>
  <c r="G149"/>
  <c r="I147"/>
  <c r="I145" s="1"/>
  <c r="H147"/>
  <c r="H145" s="1"/>
  <c r="H138" s="1"/>
  <c r="M146"/>
  <c r="L145"/>
  <c r="K145"/>
  <c r="K138" s="1"/>
  <c r="K137" s="1"/>
  <c r="K136" s="1"/>
  <c r="J145"/>
  <c r="J138" s="1"/>
  <c r="J137" s="1"/>
  <c r="J136" s="1"/>
  <c r="G145"/>
  <c r="I144"/>
  <c r="I137" s="1"/>
  <c r="I136" s="1"/>
  <c r="M143"/>
  <c r="M142"/>
  <c r="M141"/>
  <c r="M140"/>
  <c r="M139"/>
  <c r="I138"/>
  <c r="G138"/>
  <c r="L137"/>
  <c r="G137"/>
  <c r="L136"/>
  <c r="M134"/>
  <c r="L133"/>
  <c r="J133"/>
  <c r="I133"/>
  <c r="H133"/>
  <c r="H128" s="1"/>
  <c r="M132"/>
  <c r="I132"/>
  <c r="J131"/>
  <c r="M131" s="1"/>
  <c r="I131"/>
  <c r="N130"/>
  <c r="J130"/>
  <c r="M130" s="1"/>
  <c r="I130"/>
  <c r="M129"/>
  <c r="I129"/>
  <c r="L128"/>
  <c r="K128"/>
  <c r="I128"/>
  <c r="G128"/>
  <c r="M126"/>
  <c r="M125" s="1"/>
  <c r="M124" s="1"/>
  <c r="I126"/>
  <c r="I125" s="1"/>
  <c r="I124" s="1"/>
  <c r="L125"/>
  <c r="L124" s="1"/>
  <c r="K125"/>
  <c r="K124" s="1"/>
  <c r="J125"/>
  <c r="J124" s="1"/>
  <c r="H125"/>
  <c r="G125"/>
  <c r="H124"/>
  <c r="G124"/>
  <c r="M123"/>
  <c r="M122"/>
  <c r="I122"/>
  <c r="M121"/>
  <c r="M120"/>
  <c r="I120"/>
  <c r="M119"/>
  <c r="M118" s="1"/>
  <c r="I119"/>
  <c r="L118"/>
  <c r="K118"/>
  <c r="J118"/>
  <c r="H118"/>
  <c r="G118"/>
  <c r="M116"/>
  <c r="M115" s="1"/>
  <c r="L115"/>
  <c r="K115"/>
  <c r="J115"/>
  <c r="I115"/>
  <c r="H115"/>
  <c r="M112"/>
  <c r="M111" s="1"/>
  <c r="G112"/>
  <c r="L111"/>
  <c r="K111"/>
  <c r="J111"/>
  <c r="I111"/>
  <c r="H111"/>
  <c r="G111"/>
  <c r="M108"/>
  <c r="M106" s="1"/>
  <c r="L108"/>
  <c r="K108"/>
  <c r="J108"/>
  <c r="J106" s="1"/>
  <c r="I108"/>
  <c r="I106" s="1"/>
  <c r="H108"/>
  <c r="I107"/>
  <c r="L106"/>
  <c r="K106"/>
  <c r="H106"/>
  <c r="G106"/>
  <c r="L104"/>
  <c r="K104"/>
  <c r="K99" s="1"/>
  <c r="J104"/>
  <c r="J99" s="1"/>
  <c r="I104"/>
  <c r="H104"/>
  <c r="H99" s="1"/>
  <c r="M103"/>
  <c r="I103"/>
  <c r="M102"/>
  <c r="I102"/>
  <c r="M101"/>
  <c r="I101"/>
  <c r="M100"/>
  <c r="I100"/>
  <c r="I99" s="1"/>
  <c r="L99"/>
  <c r="G99"/>
  <c r="L97"/>
  <c r="M97" s="1"/>
  <c r="M95" s="1"/>
  <c r="I97"/>
  <c r="M96"/>
  <c r="I96"/>
  <c r="I95" s="1"/>
  <c r="K95"/>
  <c r="J95"/>
  <c r="H95"/>
  <c r="G95"/>
  <c r="M93"/>
  <c r="M92"/>
  <c r="I92"/>
  <c r="G91"/>
  <c r="I89"/>
  <c r="H89"/>
  <c r="M89" s="1"/>
  <c r="M88"/>
  <c r="I88"/>
  <c r="I87"/>
  <c r="H87"/>
  <c r="H84" s="1"/>
  <c r="M86"/>
  <c r="I86"/>
  <c r="L85"/>
  <c r="M85" s="1"/>
  <c r="I85"/>
  <c r="I84" s="1"/>
  <c r="K84"/>
  <c r="J84"/>
  <c r="G84"/>
  <c r="G83" s="1"/>
  <c r="K83"/>
  <c r="J83"/>
  <c r="M81"/>
  <c r="L80"/>
  <c r="L78" s="1"/>
  <c r="K80"/>
  <c r="K78" s="1"/>
  <c r="I80"/>
  <c r="L79"/>
  <c r="M79" s="1"/>
  <c r="I79"/>
  <c r="I78" s="1"/>
  <c r="J78"/>
  <c r="H78"/>
  <c r="G78"/>
  <c r="M75"/>
  <c r="I75"/>
  <c r="M74"/>
  <c r="I74"/>
  <c r="M73"/>
  <c r="M72" s="1"/>
  <c r="I73"/>
  <c r="L72"/>
  <c r="K72"/>
  <c r="J72"/>
  <c r="J69" s="1"/>
  <c r="H72"/>
  <c r="G72"/>
  <c r="L70"/>
  <c r="K70"/>
  <c r="J70"/>
  <c r="I70"/>
  <c r="H70"/>
  <c r="H69" s="1"/>
  <c r="L69"/>
  <c r="G69"/>
  <c r="I68"/>
  <c r="M67"/>
  <c r="I67"/>
  <c r="L66"/>
  <c r="K66"/>
  <c r="J66"/>
  <c r="J65" s="1"/>
  <c r="I66"/>
  <c r="H66"/>
  <c r="L65"/>
  <c r="K65"/>
  <c r="H65"/>
  <c r="G65"/>
  <c r="I65" s="1"/>
  <c r="I64"/>
  <c r="M63"/>
  <c r="I63"/>
  <c r="L62"/>
  <c r="L61" s="1"/>
  <c r="K62"/>
  <c r="K61" s="1"/>
  <c r="I62"/>
  <c r="I61" s="1"/>
  <c r="J61"/>
  <c r="H61"/>
  <c r="G61"/>
  <c r="M59"/>
  <c r="I59"/>
  <c r="I57" s="1"/>
  <c r="M58"/>
  <c r="I58"/>
  <c r="M57"/>
  <c r="L57"/>
  <c r="K57"/>
  <c r="J57"/>
  <c r="H57"/>
  <c r="G57"/>
  <c r="M55"/>
  <c r="I55"/>
  <c r="I54" s="1"/>
  <c r="M54"/>
  <c r="L54"/>
  <c r="K54"/>
  <c r="J54"/>
  <c r="H54"/>
  <c r="G54"/>
  <c r="G49" s="1"/>
  <c r="M52"/>
  <c r="I52"/>
  <c r="L50"/>
  <c r="L49" s="1"/>
  <c r="K50"/>
  <c r="K49" s="1"/>
  <c r="J50"/>
  <c r="I50"/>
  <c r="H50"/>
  <c r="M50" s="1"/>
  <c r="M49" s="1"/>
  <c r="M46"/>
  <c r="I46"/>
  <c r="M45"/>
  <c r="I45"/>
  <c r="L44"/>
  <c r="M44" s="1"/>
  <c r="M43" s="1"/>
  <c r="I44"/>
  <c r="I43" s="1"/>
  <c r="K43"/>
  <c r="J43"/>
  <c r="H43"/>
  <c r="G43"/>
  <c r="H41"/>
  <c r="I41" s="1"/>
  <c r="J41" s="1"/>
  <c r="K41" s="1"/>
  <c r="H40"/>
  <c r="H39" s="1"/>
  <c r="L39"/>
  <c r="G39"/>
  <c r="M35"/>
  <c r="M32" s="1"/>
  <c r="M31" s="1"/>
  <c r="I35"/>
  <c r="I32" s="1"/>
  <c r="I31" s="1"/>
  <c r="M34"/>
  <c r="M33"/>
  <c r="L32"/>
  <c r="K32"/>
  <c r="K31" s="1"/>
  <c r="J32"/>
  <c r="J31" s="1"/>
  <c r="H32"/>
  <c r="G32"/>
  <c r="G31" s="1"/>
  <c r="L31"/>
  <c r="H31"/>
  <c r="M28"/>
  <c r="M27"/>
  <c r="M26"/>
  <c r="L25"/>
  <c r="K25"/>
  <c r="J25"/>
  <c r="I25"/>
  <c r="H25"/>
  <c r="G25"/>
  <c r="M23"/>
  <c r="M22" s="1"/>
  <c r="I23"/>
  <c r="L22"/>
  <c r="K22"/>
  <c r="J22"/>
  <c r="I22"/>
  <c r="H22"/>
  <c r="G22"/>
  <c r="M20"/>
  <c r="I20"/>
  <c r="M19"/>
  <c r="L18"/>
  <c r="L17" s="1"/>
  <c r="K18"/>
  <c r="K17" s="1"/>
  <c r="J18"/>
  <c r="I18"/>
  <c r="I17" s="1"/>
  <c r="H18"/>
  <c r="H17" s="1"/>
  <c r="G17"/>
  <c r="L15"/>
  <c r="L14" s="1"/>
  <c r="L13" s="1"/>
  <c r="K15"/>
  <c r="K14" s="1"/>
  <c r="J15"/>
  <c r="J14" s="1"/>
  <c r="I15"/>
  <c r="I14" s="1"/>
  <c r="H15"/>
  <c r="M15" s="1"/>
  <c r="M14" s="1"/>
  <c r="H14"/>
  <c r="H13" s="1"/>
  <c r="H12" s="1"/>
  <c r="G14"/>
  <c r="A5"/>
  <c r="I40" l="1"/>
  <c r="J40" s="1"/>
  <c r="J39" s="1"/>
  <c r="H49"/>
  <c r="J49"/>
  <c r="M62"/>
  <c r="M61" s="1"/>
  <c r="L110"/>
  <c r="M147"/>
  <c r="I49"/>
  <c r="K69"/>
  <c r="K48" s="1"/>
  <c r="I91"/>
  <c r="H91"/>
  <c r="M104"/>
  <c r="M99" s="1"/>
  <c r="M91" s="1"/>
  <c r="K91"/>
  <c r="I118"/>
  <c r="G13"/>
  <c r="G12" s="1"/>
  <c r="K13"/>
  <c r="K12" s="1"/>
  <c r="M18"/>
  <c r="M17" s="1"/>
  <c r="M13" s="1"/>
  <c r="M12" s="1"/>
  <c r="M25"/>
  <c r="M70"/>
  <c r="M69" s="1"/>
  <c r="I72"/>
  <c r="I69" s="1"/>
  <c r="I83"/>
  <c r="J91"/>
  <c r="M133"/>
  <c r="M145"/>
  <c r="G136"/>
  <c r="L12"/>
  <c r="G48"/>
  <c r="M128"/>
  <c r="M83"/>
  <c r="I13"/>
  <c r="I12" s="1"/>
  <c r="I48"/>
  <c r="G110"/>
  <c r="G154" s="1"/>
  <c r="K110"/>
  <c r="M138"/>
  <c r="M137" s="1"/>
  <c r="M136" s="1"/>
  <c r="H137"/>
  <c r="H136" s="1"/>
  <c r="H110" s="1"/>
  <c r="M110"/>
  <c r="I110"/>
  <c r="I154" s="1"/>
  <c r="M66"/>
  <c r="M65" s="1"/>
  <c r="L95"/>
  <c r="L91" s="1"/>
  <c r="J17"/>
  <c r="J13" s="1"/>
  <c r="J12" s="1"/>
  <c r="L43"/>
  <c r="M80"/>
  <c r="M78" s="1"/>
  <c r="H83"/>
  <c r="H48" s="1"/>
  <c r="L83"/>
  <c r="M87"/>
  <c r="M84" s="1"/>
  <c r="J128"/>
  <c r="J110" s="1"/>
  <c r="M41"/>
  <c r="L84"/>
  <c r="M48" l="1"/>
  <c r="M154" s="1"/>
  <c r="K154"/>
  <c r="K40"/>
  <c r="K39" s="1"/>
  <c r="I39"/>
  <c r="J48"/>
  <c r="J154" s="1"/>
  <c r="L48"/>
  <c r="L154" s="1"/>
  <c r="H154"/>
  <c r="M40" l="1"/>
  <c r="M39" s="1"/>
</calcChain>
</file>

<file path=xl/sharedStrings.xml><?xml version="1.0" encoding="utf-8"?>
<sst xmlns="http://schemas.openxmlformats.org/spreadsheetml/2006/main" count="143" uniqueCount="131">
  <si>
    <t>(Valores en RD$)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</si>
  <si>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</si>
  <si>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</si>
  <si>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</si>
  <si>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</si>
  <si>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</si>
  <si>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</si>
  <si>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</si>
  <si>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</si>
  <si>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</si>
  <si>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</si>
  <si>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</si>
  <si>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</si>
  <si>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</si>
  <si>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</si>
  <si>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</si>
  <si>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</si>
  <si>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</si>
  <si>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</si>
  <si>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</si>
  <si>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</si>
  <si>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</si>
  <si>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</si>
  <si>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</si>
  <si>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</si>
  <si>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</si>
  <si>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</si>
  <si>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</si>
  <si>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</si>
  <si>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</si>
  <si>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</si>
  <si>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</si>
  <si>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</si>
  <si>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</si>
  <si>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</si>
  <si>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</si>
  <si>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</si>
  <si>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</si>
  <si>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</si>
  <si>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</si>
  <si>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</si>
  <si>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</si>
  <si>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</si>
  <si>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</si>
  <si>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</si>
  <si>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</si>
  <si>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</si>
  <si>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</si>
  <si>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</si>
  <si>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</si>
  <si>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</si>
  <si>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</si>
  <si>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</si>
  <si>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</si>
  <si>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</si>
  <si>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</si>
  <si>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</si>
  <si>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</si>
  <si>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</si>
  <si>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</si>
  <si>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</si>
  <si>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</si>
  <si>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</si>
  <si>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</si>
  <si>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</si>
  <si>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</si>
  <si>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</si>
  <si>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</si>
  <si>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</si>
  <si>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</si>
  <si>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</si>
  <si>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</si>
  <si>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</si>
  <si>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</si>
  <si>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</si>
  <si>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</si>
  <si>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</si>
  <si>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</si>
  <si>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</si>
  <si>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</si>
  <si>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</si>
  <si>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</si>
  <si>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</si>
  <si>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</si>
  <si>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</si>
  <si>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</si>
  <si>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</si>
  <si>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</si>
  <si>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</si>
  <si>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</si>
  <si>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</si>
  <si>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</si>
  <si>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</si>
  <si>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</si>
  <si>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</si>
  <si>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</si>
  <si>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</si>
  <si>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</si>
  <si>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</si>
  <si>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</si>
  <si>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</si>
  <si>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</si>
  <si>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</si>
  <si>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</si>
  <si>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</si>
  <si>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</si>
  <si>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</si>
  <si>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</si>
  <si>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</si>
  <si>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</si>
  <si>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</si>
  <si>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</si>
  <si>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</si>
  <si>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</si>
  <si>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</si>
  <si>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</si>
  <si>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</si>
  <si>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</si>
  <si>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</si>
  <si>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</si>
  <si>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</si>
  <si>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Director Administrativo Financiero</t>
  </si>
  <si>
    <t>Rafael Toribio</t>
  </si>
  <si>
    <t>Presidente CES</t>
  </si>
  <si>
    <t>Presupuesto Ene-Dic.2024</t>
  </si>
  <si>
    <t>Ejecut. Enero,  2024</t>
  </si>
  <si>
    <t xml:space="preserve"> Ejecucion Presupuestal al 30 de Abril 2024</t>
  </si>
  <si>
    <t>Ejecut. Febrero,  2024</t>
  </si>
  <si>
    <t>Ejecut. Marzo,  2024</t>
  </si>
  <si>
    <t>Ejecut. Abril,  2024</t>
  </si>
  <si>
    <t>TOTAL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</si>
</sst>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b/>
      <sz val="13"/>
      <color theme="1"/>
      <name val="Calibri Light"/>
      <family val="1"/>
      <scheme val="major"/>
    </font>
    <font>
      <sz val="14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  <font>
      <b/>
      <sz val="14"/>
      <color theme="1"/>
      <name val="Calibri Light"/>
      <family val="2"/>
      <scheme val="major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41" fontId="5" fillId="0" borderId="10" xfId="0" applyNumberFormat="1" applyFont="1" applyBorder="1"/>
    <xf numFmtId="164" fontId="0" fillId="0" borderId="0" xfId="0" applyNumberFormat="1"/>
    <xf numFmtId="164" fontId="5" fillId="2" borderId="7" xfId="1" applyNumberFormat="1" applyFont="1" applyFill="1" applyBorder="1"/>
    <xf numFmtId="41" fontId="7" fillId="0" borderId="3" xfId="0" applyNumberFormat="1" applyFont="1" applyBorder="1"/>
    <xf numFmtId="164" fontId="5" fillId="2" borderId="9" xfId="1" applyNumberFormat="1" applyFont="1" applyFill="1" applyBorder="1"/>
    <xf numFmtId="164" fontId="4" fillId="2" borderId="7" xfId="1" applyNumberFormat="1" applyFont="1" applyFill="1" applyBorder="1"/>
    <xf numFmtId="164" fontId="5" fillId="2" borderId="10" xfId="1" applyNumberFormat="1" applyFont="1" applyFill="1" applyBorder="1"/>
    <xf numFmtId="43" fontId="0" fillId="0" borderId="0" xfId="0" applyNumberFormat="1"/>
    <xf numFmtId="164" fontId="7" fillId="2" borderId="7" xfId="1" applyNumberFormat="1" applyFont="1" applyFill="1" applyBorder="1"/>
    <xf numFmtId="164" fontId="7" fillId="2" borderId="9" xfId="1" applyNumberFormat="1" applyFont="1" applyFill="1" applyBorder="1"/>
    <xf numFmtId="164" fontId="5" fillId="2" borderId="4" xfId="1" applyNumberFormat="1" applyFont="1" applyFill="1" applyBorder="1"/>
    <xf numFmtId="164" fontId="5" fillId="2" borderId="3" xfId="1" applyNumberFormat="1" applyFont="1" applyFill="1" applyBorder="1"/>
    <xf numFmtId="164" fontId="7" fillId="2" borderId="3" xfId="1" applyNumberFormat="1" applyFont="1" applyFill="1" applyBorder="1"/>
    <xf numFmtId="0" fontId="2" fillId="0" borderId="0" xfId="0" applyFont="1"/>
    <xf numFmtId="43" fontId="2" fillId="0" borderId="0" xfId="0" applyNumberFormat="1" applyFont="1"/>
    <xf numFmtId="41" fontId="0" fillId="0" borderId="0" xfId="0" applyNumberFormat="1"/>
    <xf numFmtId="164" fontId="7" fillId="2" borderId="10" xfId="1" applyNumberFormat="1" applyFont="1" applyFill="1" applyBorder="1"/>
    <xf numFmtId="164" fontId="5" fillId="2" borderId="12" xfId="1" applyNumberFormat="1" applyFont="1" applyFill="1" applyBorder="1"/>
    <xf numFmtId="0" fontId="0" fillId="2" borderId="0" xfId="0" applyFill="1"/>
    <xf numFmtId="43" fontId="0" fillId="0" borderId="0" xfId="1" applyFont="1"/>
    <xf numFmtId="41" fontId="7" fillId="0" borderId="7" xfId="0" applyNumberFormat="1" applyFont="1" applyBorder="1"/>
    <xf numFmtId="41" fontId="5" fillId="0" borderId="9" xfId="0" applyNumberFormat="1" applyFont="1" applyBorder="1"/>
    <xf numFmtId="164" fontId="4" fillId="2" borderId="3" xfId="1" applyNumberFormat="1" applyFont="1" applyFill="1" applyBorder="1"/>
    <xf numFmtId="1" fontId="0" fillId="2" borderId="0" xfId="0" applyNumberFormat="1" applyFill="1"/>
    <xf numFmtId="0" fontId="8" fillId="0" borderId="0" xfId="0" applyFont="1"/>
    <xf numFmtId="0" fontId="9" fillId="0" borderId="0" xfId="0" applyFont="1"/>
    <xf numFmtId="164" fontId="0" fillId="2" borderId="0" xfId="0" applyNumberFormat="1" applyFill="1"/>
    <xf numFmtId="43" fontId="0" fillId="2" borderId="0" xfId="1" applyFont="1" applyFill="1"/>
    <xf numFmtId="43" fontId="3" fillId="0" borderId="0" xfId="0" applyNumberFormat="1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0" fillId="0" borderId="0" xfId="0" applyNumberFormat="1" applyAlignment="1">
      <alignment horizontal="center"/>
    </xf>
    <xf numFmtId="41" fontId="3" fillId="0" borderId="0" xfId="0" applyNumberFormat="1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1" fillId="0" borderId="0" xfId="0" applyNumberFormat="1" applyFont="1"/>
    <xf numFmtId="43" fontId="12" fillId="0" borderId="0" xfId="0" applyNumberFormat="1" applyFont="1"/>
    <xf numFmtId="43" fontId="11" fillId="0" borderId="0" xfId="1" applyFont="1" applyBorder="1" applyAlignment="1">
      <alignment horizontal="center"/>
    </xf>
    <xf numFmtId="43" fontId="2" fillId="0" borderId="0" xfId="1" applyFont="1"/>
    <xf numFmtId="41" fontId="12" fillId="0" borderId="0" xfId="0" applyNumberFormat="1" applyFont="1" applyAlignment="1">
      <alignment horizontal="left"/>
    </xf>
    <xf numFmtId="41" fontId="3" fillId="0" borderId="0" xfId="0" applyNumberFormat="1" applyFont="1" applyAlignment="1">
      <alignment horizontal="left"/>
    </xf>
    <xf numFmtId="43" fontId="3" fillId="0" borderId="0" xfId="1" applyFont="1" applyAlignment="1">
      <alignment horizontal="center"/>
    </xf>
    <xf numFmtId="43" fontId="11" fillId="0" borderId="0" xfId="0" applyNumberFormat="1" applyFont="1" applyAlignment="1">
      <alignment horizontal="center"/>
    </xf>
    <xf numFmtId="43" fontId="3" fillId="2" borderId="0" xfId="1" applyFont="1" applyFill="1" applyBorder="1" applyAlignment="1">
      <alignment horizontal="left"/>
    </xf>
    <xf numFmtId="43" fontId="0" fillId="0" borderId="0" xfId="1" applyFont="1" applyBorder="1"/>
    <xf numFmtId="0" fontId="3" fillId="0" borderId="0" xfId="0" applyFont="1" applyAlignment="1">
      <alignment horizontal="left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12" fillId="0" borderId="0" xfId="1" applyFont="1" applyAlignment="1">
      <alignment horizontal="left"/>
    </xf>
    <xf numFmtId="43" fontId="12" fillId="0" borderId="0" xfId="1" applyFont="1"/>
    <xf numFmtId="43" fontId="12" fillId="0" borderId="17" xfId="1" applyFont="1" applyBorder="1"/>
    <xf numFmtId="43" fontId="3" fillId="0" borderId="0" xfId="1" applyFont="1"/>
    <xf numFmtId="43" fontId="12" fillId="2" borderId="0" xfId="1" applyFont="1" applyFill="1" applyAlignment="1">
      <alignment horizontal="left"/>
    </xf>
    <xf numFmtId="43" fontId="3" fillId="2" borderId="0" xfId="1" applyFont="1" applyFill="1" applyAlignment="1">
      <alignment horizontal="left"/>
    </xf>
    <xf numFmtId="43" fontId="12" fillId="2" borderId="0" xfId="1" applyFont="1" applyFill="1"/>
    <xf numFmtId="43" fontId="12" fillId="2" borderId="0" xfId="1" applyFont="1" applyFill="1" applyBorder="1"/>
    <xf numFmtId="43" fontId="12" fillId="2" borderId="14" xfId="1" applyFont="1" applyFill="1" applyBorder="1"/>
    <xf numFmtId="43" fontId="2" fillId="2" borderId="0" xfId="1" applyFont="1" applyFill="1" applyAlignment="1">
      <alignment horizontal="left"/>
    </xf>
    <xf numFmtId="43" fontId="12" fillId="2" borderId="18" xfId="1" applyFont="1" applyFill="1" applyBorder="1"/>
    <xf numFmtId="0" fontId="13" fillId="0" borderId="0" xfId="0" applyFont="1"/>
    <xf numFmtId="1" fontId="13" fillId="2" borderId="0" xfId="0" applyNumberFormat="1" applyFont="1" applyFill="1"/>
    <xf numFmtId="0" fontId="15" fillId="0" borderId="0" xfId="0" applyFont="1"/>
    <xf numFmtId="0" fontId="16" fillId="0" borderId="0" xfId="0" applyFont="1" applyAlignment="1">
      <alignment horizontal="center"/>
    </xf>
    <xf numFmtId="1" fontId="16" fillId="2" borderId="0" xfId="0" applyNumberFormat="1" applyFont="1" applyFill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horizontal="center" wrapText="1"/>
    </xf>
    <xf numFmtId="1" fontId="16" fillId="2" borderId="4" xfId="0" applyNumberFormat="1" applyFont="1" applyFill="1" applyBorder="1" applyAlignment="1">
      <alignment horizontal="center" wrapText="1"/>
    </xf>
    <xf numFmtId="0" fontId="17" fillId="0" borderId="4" xfId="0" applyFont="1" applyBorder="1"/>
    <xf numFmtId="0" fontId="16" fillId="0" borderId="3" xfId="0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0" fontId="15" fillId="0" borderId="6" xfId="0" applyFont="1" applyBorder="1"/>
    <xf numFmtId="0" fontId="15" fillId="0" borderId="6" xfId="0" applyFont="1" applyBorder="1" applyAlignment="1">
      <alignment horizontal="center"/>
    </xf>
    <xf numFmtId="0" fontId="15" fillId="0" borderId="7" xfId="0" applyFont="1" applyBorder="1"/>
    <xf numFmtId="0" fontId="15" fillId="0" borderId="8" xfId="0" applyFont="1" applyBorder="1"/>
    <xf numFmtId="0" fontId="16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wrapText="1"/>
    </xf>
    <xf numFmtId="41" fontId="16" fillId="0" borderId="8" xfId="0" applyNumberFormat="1" applyFont="1" applyBorder="1" applyAlignment="1">
      <alignment horizontal="center"/>
    </xf>
    <xf numFmtId="1" fontId="16" fillId="2" borderId="8" xfId="0" applyNumberFormat="1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left" wrapText="1"/>
    </xf>
    <xf numFmtId="41" fontId="16" fillId="0" borderId="5" xfId="0" applyNumberFormat="1" applyFont="1" applyBorder="1"/>
    <xf numFmtId="164" fontId="16" fillId="2" borderId="6" xfId="1" applyNumberFormat="1" applyFont="1" applyFill="1" applyBorder="1"/>
    <xf numFmtId="41" fontId="18" fillId="0" borderId="4" xfId="0" applyNumberFormat="1" applyFont="1" applyBorder="1"/>
    <xf numFmtId="164" fontId="18" fillId="2" borderId="4" xfId="1" applyNumberFormat="1" applyFont="1" applyFill="1" applyBorder="1"/>
    <xf numFmtId="0" fontId="15" fillId="0" borderId="6" xfId="0" applyFont="1" applyBorder="1" applyAlignment="1">
      <alignment wrapText="1"/>
    </xf>
    <xf numFmtId="41" fontId="16" fillId="0" borderId="8" xfId="0" applyNumberFormat="1" applyFont="1" applyBorder="1"/>
    <xf numFmtId="164" fontId="16" fillId="2" borderId="8" xfId="1" applyNumberFormat="1" applyFont="1" applyFill="1" applyBorder="1"/>
    <xf numFmtId="41" fontId="15" fillId="0" borderId="6" xfId="0" applyNumberFormat="1" applyFont="1" applyBorder="1"/>
    <xf numFmtId="164" fontId="15" fillId="2" borderId="6" xfId="1" applyNumberFormat="1" applyFont="1" applyFill="1" applyBorder="1"/>
    <xf numFmtId="0" fontId="16" fillId="0" borderId="6" xfId="0" applyFont="1" applyBorder="1" applyAlignment="1">
      <alignment wrapText="1"/>
    </xf>
    <xf numFmtId="164" fontId="16" fillId="2" borderId="5" xfId="1" applyNumberFormat="1" applyFont="1" applyFill="1" applyBorder="1"/>
    <xf numFmtId="0" fontId="18" fillId="0" borderId="6" xfId="0" applyFont="1" applyBorder="1" applyAlignment="1">
      <alignment wrapText="1"/>
    </xf>
    <xf numFmtId="41" fontId="18" fillId="0" borderId="8" xfId="0" applyNumberFormat="1" applyFont="1" applyBorder="1"/>
    <xf numFmtId="41" fontId="18" fillId="0" borderId="6" xfId="0" applyNumberFormat="1" applyFont="1" applyBorder="1"/>
    <xf numFmtId="164" fontId="18" fillId="2" borderId="8" xfId="1" applyNumberFormat="1" applyFont="1" applyFill="1" applyBorder="1"/>
    <xf numFmtId="164" fontId="18" fillId="2" borderId="6" xfId="1" applyNumberFormat="1" applyFont="1" applyFill="1" applyBorder="1"/>
    <xf numFmtId="41" fontId="18" fillId="0" borderId="5" xfId="0" applyNumberFormat="1" applyFont="1" applyBorder="1"/>
    <xf numFmtId="41" fontId="16" fillId="0" borderId="4" xfId="0" applyNumberFormat="1" applyFont="1" applyBorder="1"/>
    <xf numFmtId="164" fontId="16" fillId="2" borderId="4" xfId="1" applyNumberFormat="1" applyFont="1" applyFill="1" applyBorder="1"/>
    <xf numFmtId="41" fontId="19" fillId="0" borderId="6" xfId="0" applyNumberFormat="1" applyFont="1" applyBorder="1"/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8" fillId="2" borderId="5" xfId="1" applyNumberFormat="1" applyFont="1" applyFill="1" applyBorder="1"/>
    <xf numFmtId="164" fontId="16" fillId="2" borderId="11" xfId="1" applyNumberFormat="1" applyFont="1" applyFill="1" applyBorder="1"/>
    <xf numFmtId="0" fontId="18" fillId="0" borderId="6" xfId="0" applyFont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6" xfId="0" applyFont="1" applyFill="1" applyBorder="1" applyAlignment="1">
      <alignment wrapText="1"/>
    </xf>
    <xf numFmtId="41" fontId="18" fillId="2" borderId="5" xfId="0" applyNumberFormat="1" applyFont="1" applyFill="1" applyBorder="1"/>
    <xf numFmtId="41" fontId="18" fillId="2" borderId="6" xfId="0" applyNumberFormat="1" applyFont="1" applyFill="1" applyBorder="1"/>
    <xf numFmtId="41" fontId="16" fillId="0" borderId="6" xfId="0" applyNumberFormat="1" applyFont="1" applyBorder="1"/>
    <xf numFmtId="0" fontId="18" fillId="2" borderId="6" xfId="0" applyFont="1" applyFill="1" applyBorder="1" applyAlignment="1">
      <alignment wrapText="1"/>
    </xf>
    <xf numFmtId="0" fontId="18" fillId="0" borderId="13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41" fontId="16" fillId="0" borderId="11" xfId="0" applyNumberFormat="1" applyFont="1" applyBorder="1"/>
    <xf numFmtId="164" fontId="15" fillId="2" borderId="4" xfId="1" applyNumberFormat="1" applyFont="1" applyFill="1" applyBorder="1"/>
    <xf numFmtId="0" fontId="16" fillId="0" borderId="7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16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5" fillId="0" borderId="7" xfId="0" applyFont="1" applyBorder="1" applyAlignment="1">
      <alignment wrapText="1"/>
    </xf>
    <xf numFmtId="0" fontId="18" fillId="0" borderId="13" xfId="0" applyFont="1" applyBorder="1"/>
    <xf numFmtId="0" fontId="15" fillId="0" borderId="5" xfId="0" applyFont="1" applyBorder="1" applyAlignment="1">
      <alignment horizontal="center"/>
    </xf>
    <xf numFmtId="0" fontId="15" fillId="0" borderId="10" xfId="0" applyFont="1" applyBorder="1"/>
    <xf numFmtId="0" fontId="15" fillId="0" borderId="5" xfId="0" applyFont="1" applyBorder="1"/>
    <xf numFmtId="0" fontId="16" fillId="0" borderId="1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1" fontId="15" fillId="0" borderId="0" xfId="0" applyNumberFormat="1" applyFont="1"/>
    <xf numFmtId="1" fontId="15" fillId="2" borderId="0" xfId="0" applyNumberFormat="1" applyFont="1" applyFill="1"/>
    <xf numFmtId="49" fontId="15" fillId="0" borderId="0" xfId="0" applyNumberFormat="1" applyFont="1" applyAlignment="1">
      <alignment horizontal="center"/>
    </xf>
    <xf numFmtId="0" fontId="20" fillId="0" borderId="0" xfId="0" applyFont="1"/>
    <xf numFmtId="43" fontId="15" fillId="2" borderId="0" xfId="1" applyFont="1" applyFill="1" applyBorder="1"/>
    <xf numFmtId="49" fontId="15" fillId="0" borderId="0" xfId="0" applyNumberFormat="1" applyFont="1"/>
    <xf numFmtId="0" fontId="20" fillId="0" borderId="0" xfId="0" applyFont="1" applyAlignment="1">
      <alignment horizontal="center"/>
    </xf>
    <xf numFmtId="41" fontId="15" fillId="0" borderId="0" xfId="0" applyNumberFormat="1" applyFont="1" applyAlignment="1">
      <alignment horizontal="center"/>
    </xf>
    <xf numFmtId="43" fontId="15" fillId="2" borderId="0" xfId="1" applyFont="1" applyFill="1" applyBorder="1" applyAlignment="1">
      <alignment horizontal="center"/>
    </xf>
    <xf numFmtId="41" fontId="13" fillId="0" borderId="0" xfId="0" applyNumberFormat="1" applyFont="1" applyAlignment="1">
      <alignment horizontal="center"/>
    </xf>
    <xf numFmtId="0" fontId="20" fillId="0" borderId="15" xfId="0" applyFont="1" applyBorder="1" applyAlignment="1">
      <alignment horizontal="center"/>
    </xf>
    <xf numFmtId="41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1" fontId="22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center"/>
    </xf>
    <xf numFmtId="41" fontId="20" fillId="0" borderId="0" xfId="0" applyNumberFormat="1" applyFont="1" applyAlignment="1">
      <alignment horizontal="center"/>
    </xf>
    <xf numFmtId="43" fontId="20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3" fontId="13" fillId="2" borderId="0" xfId="1" applyFont="1" applyFill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43" fontId="2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0" borderId="4" xfId="0" applyFont="1" applyBorder="1" applyAlignment="1">
      <alignment horizontal="center"/>
    </xf>
    <xf numFmtId="41" fontId="16" fillId="2" borderId="5" xfId="0" applyNumberFormat="1" applyFont="1" applyFill="1" applyBorder="1"/>
    <xf numFmtId="164" fontId="18" fillId="2" borderId="19" xfId="1" applyNumberFormat="1" applyFont="1" applyFill="1" applyBorder="1"/>
    <xf numFmtId="41" fontId="16" fillId="2" borderId="4" xfId="0" applyNumberFormat="1" applyFont="1" applyFill="1" applyBorder="1"/>
    <xf numFmtId="41" fontId="16" fillId="2" borderId="6" xfId="0" applyNumberFormat="1" applyFont="1" applyFill="1" applyBorder="1"/>
    <xf numFmtId="41" fontId="16" fillId="2" borderId="8" xfId="0" applyNumberFormat="1" applyFont="1" applyFill="1" applyBorder="1"/>
    <xf numFmtId="41" fontId="16" fillId="2" borderId="11" xfId="0" applyNumberFormat="1" applyFont="1" applyFill="1" applyBorder="1"/>
    <xf numFmtId="41" fontId="18" fillId="2" borderId="4" xfId="0" applyNumberFormat="1" applyFont="1" applyFill="1" applyBorder="1"/>
    <xf numFmtId="43" fontId="24" fillId="0" borderId="0" xfId="1" applyFont="1" applyAlignment="1">
      <alignment wrapText="1"/>
    </xf>
    <xf numFmtId="43" fontId="17" fillId="2" borderId="0" xfId="1" applyFont="1" applyFill="1" applyBorder="1" applyAlignment="1">
      <alignment horizontal="center"/>
    </xf>
    <xf numFmtId="43" fontId="24" fillId="0" borderId="0" xfId="1" applyFont="1"/>
    <xf numFmtId="43" fontId="6" fillId="2" borderId="0" xfId="1" applyFont="1" applyFill="1" applyBorder="1" applyAlignment="1">
      <alignment horizontal="center"/>
    </xf>
    <xf numFmtId="41" fontId="24" fillId="0" borderId="0" xfId="0" applyNumberFormat="1" applyFont="1" applyAlignment="1">
      <alignment horizontal="center"/>
    </xf>
    <xf numFmtId="41" fontId="24" fillId="0" borderId="0" xfId="0" applyNumberFormat="1" applyFont="1" applyAlignment="1">
      <alignment horizontal="left"/>
    </xf>
    <xf numFmtId="43" fontId="24" fillId="2" borderId="0" xfId="1" applyFont="1" applyFill="1"/>
    <xf numFmtId="43" fontId="24" fillId="0" borderId="0" xfId="1" applyFont="1" applyAlignment="1">
      <alignment horizontal="left"/>
    </xf>
    <xf numFmtId="1" fontId="24" fillId="2" borderId="0" xfId="0" applyNumberFormat="1" applyFont="1" applyFill="1" applyAlignment="1">
      <alignment horizontal="left"/>
    </xf>
    <xf numFmtId="43" fontId="24" fillId="2" borderId="0" xfId="1" applyFont="1" applyFill="1" applyAlignment="1">
      <alignment horizontal="left"/>
    </xf>
    <xf numFmtId="1" fontId="24" fillId="2" borderId="0" xfId="0" applyNumberFormat="1" applyFont="1" applyFill="1"/>
    <xf numFmtId="1" fontId="2" fillId="2" borderId="0" xfId="0" applyNumberFormat="1" applyFont="1" applyFill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1"/>
  <sheetViews>
    <sheetView tabSelected="1" topLeftCell="D193" workbookViewId="0">
      <selection activeCell="N84" sqref="N84"/>
    </sheetView>
  </sheetViews>
  <sheetFormatPr baseColWidth="10" defaultColWidth="11.42578125" defaultRowHeight="1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4" style="28" customWidth="1"/>
    <col min="9" max="9" width="23.42578125" hidden="1" customWidth="1"/>
    <col min="10" max="10" width="15.5703125" customWidth="1"/>
    <col min="11" max="11" width="15.85546875" customWidth="1"/>
    <col min="12" max="12" width="14.42578125" customWidth="1"/>
    <col min="13" max="13" width="15.28515625" customWidth="1"/>
    <col min="14" max="14" width="80" customWidth="1"/>
    <col min="15" max="15" width="66.42578125" customWidth="1"/>
    <col min="16" max="16" width="28.5703125" customWidth="1"/>
    <col min="17" max="17" width="19.140625" customWidth="1"/>
    <col min="18" max="19" width="14.140625" bestFit="1" customWidth="1"/>
    <col min="20" max="20" width="19.7109375" customWidth="1"/>
    <col min="22" max="22" width="13.140625" bestFit="1" customWidth="1"/>
    <col min="226" max="226" width="4.85546875" bestFit="1" customWidth="1"/>
    <col min="227" max="227" width="5.85546875" bestFit="1" customWidth="1"/>
    <col min="228" max="228" width="7.42578125" bestFit="1" customWidth="1"/>
    <col min="229" max="229" width="8.140625" bestFit="1" customWidth="1"/>
    <col min="230" max="230" width="4.5703125" bestFit="1" customWidth="1"/>
    <col min="231" max="231" width="57.5703125" customWidth="1"/>
    <col min="232" max="232" width="14.28515625" customWidth="1"/>
    <col min="233" max="233" width="0.85546875" customWidth="1"/>
    <col min="234" max="234" width="16.5703125" bestFit="1" customWidth="1"/>
    <col min="235" max="235" width="13.42578125" bestFit="1" customWidth="1"/>
    <col min="482" max="482" width="4.85546875" bestFit="1" customWidth="1"/>
    <col min="483" max="483" width="5.85546875" bestFit="1" customWidth="1"/>
    <col min="484" max="484" width="7.42578125" bestFit="1" customWidth="1"/>
    <col min="485" max="485" width="8.140625" bestFit="1" customWidth="1"/>
    <col min="486" max="486" width="4.5703125" bestFit="1" customWidth="1"/>
    <col min="487" max="487" width="57.5703125" customWidth="1"/>
    <col min="488" max="488" width="14.28515625" customWidth="1"/>
    <col min="489" max="489" width="0.85546875" customWidth="1"/>
    <col min="490" max="490" width="16.5703125" bestFit="1" customWidth="1"/>
    <col min="491" max="491" width="13.42578125" bestFit="1" customWidth="1"/>
    <col min="738" max="738" width="4.85546875" bestFit="1" customWidth="1"/>
    <col min="739" max="739" width="5.85546875" bestFit="1" customWidth="1"/>
    <col min="740" max="740" width="7.42578125" bestFit="1" customWidth="1"/>
    <col min="741" max="741" width="8.140625" bestFit="1" customWidth="1"/>
    <col min="742" max="742" width="4.5703125" bestFit="1" customWidth="1"/>
    <col min="743" max="743" width="57.5703125" customWidth="1"/>
    <col min="744" max="744" width="14.28515625" customWidth="1"/>
    <col min="745" max="745" width="0.85546875" customWidth="1"/>
    <col min="746" max="746" width="16.5703125" bestFit="1" customWidth="1"/>
    <col min="747" max="747" width="13.42578125" bestFit="1" customWidth="1"/>
    <col min="994" max="994" width="4.85546875" bestFit="1" customWidth="1"/>
    <col min="995" max="995" width="5.85546875" bestFit="1" customWidth="1"/>
    <col min="996" max="996" width="7.42578125" bestFit="1" customWidth="1"/>
    <col min="997" max="997" width="8.140625" bestFit="1" customWidth="1"/>
    <col min="998" max="998" width="4.5703125" bestFit="1" customWidth="1"/>
    <col min="999" max="999" width="57.5703125" customWidth="1"/>
    <col min="1000" max="1000" width="14.28515625" customWidth="1"/>
    <col min="1001" max="1001" width="0.85546875" customWidth="1"/>
    <col min="1002" max="1002" width="16.5703125" bestFit="1" customWidth="1"/>
    <col min="1003" max="1003" width="13.42578125" bestFit="1" customWidth="1"/>
    <col min="1250" max="1250" width="4.85546875" bestFit="1" customWidth="1"/>
    <col min="1251" max="1251" width="5.85546875" bestFit="1" customWidth="1"/>
    <col min="1252" max="1252" width="7.42578125" bestFit="1" customWidth="1"/>
    <col min="1253" max="1253" width="8.140625" bestFit="1" customWidth="1"/>
    <col min="1254" max="1254" width="4.5703125" bestFit="1" customWidth="1"/>
    <col min="1255" max="1255" width="57.5703125" customWidth="1"/>
    <col min="1256" max="1256" width="14.28515625" customWidth="1"/>
    <col min="1257" max="1257" width="0.85546875" customWidth="1"/>
    <col min="1258" max="1258" width="16.5703125" bestFit="1" customWidth="1"/>
    <col min="1259" max="1259" width="13.42578125" bestFit="1" customWidth="1"/>
    <col min="1506" max="1506" width="4.85546875" bestFit="1" customWidth="1"/>
    <col min="1507" max="1507" width="5.85546875" bestFit="1" customWidth="1"/>
    <col min="1508" max="1508" width="7.42578125" bestFit="1" customWidth="1"/>
    <col min="1509" max="1509" width="8.140625" bestFit="1" customWidth="1"/>
    <col min="1510" max="1510" width="4.5703125" bestFit="1" customWidth="1"/>
    <col min="1511" max="1511" width="57.5703125" customWidth="1"/>
    <col min="1512" max="1512" width="14.28515625" customWidth="1"/>
    <col min="1513" max="1513" width="0.85546875" customWidth="1"/>
    <col min="1514" max="1514" width="16.5703125" bestFit="1" customWidth="1"/>
    <col min="1515" max="1515" width="13.42578125" bestFit="1" customWidth="1"/>
    <col min="1762" max="1762" width="4.85546875" bestFit="1" customWidth="1"/>
    <col min="1763" max="1763" width="5.85546875" bestFit="1" customWidth="1"/>
    <col min="1764" max="1764" width="7.42578125" bestFit="1" customWidth="1"/>
    <col min="1765" max="1765" width="8.140625" bestFit="1" customWidth="1"/>
    <col min="1766" max="1766" width="4.5703125" bestFit="1" customWidth="1"/>
    <col min="1767" max="1767" width="57.5703125" customWidth="1"/>
    <col min="1768" max="1768" width="14.28515625" customWidth="1"/>
    <col min="1769" max="1769" width="0.85546875" customWidth="1"/>
    <col min="1770" max="1770" width="16.5703125" bestFit="1" customWidth="1"/>
    <col min="1771" max="1771" width="13.42578125" bestFit="1" customWidth="1"/>
    <col min="2018" max="2018" width="4.85546875" bestFit="1" customWidth="1"/>
    <col min="2019" max="2019" width="5.85546875" bestFit="1" customWidth="1"/>
    <col min="2020" max="2020" width="7.42578125" bestFit="1" customWidth="1"/>
    <col min="2021" max="2021" width="8.140625" bestFit="1" customWidth="1"/>
    <col min="2022" max="2022" width="4.5703125" bestFit="1" customWidth="1"/>
    <col min="2023" max="2023" width="57.5703125" customWidth="1"/>
    <col min="2024" max="2024" width="14.28515625" customWidth="1"/>
    <col min="2025" max="2025" width="0.85546875" customWidth="1"/>
    <col min="2026" max="2026" width="16.5703125" bestFit="1" customWidth="1"/>
    <col min="2027" max="2027" width="13.42578125" bestFit="1" customWidth="1"/>
    <col min="2274" max="2274" width="4.85546875" bestFit="1" customWidth="1"/>
    <col min="2275" max="2275" width="5.85546875" bestFit="1" customWidth="1"/>
    <col min="2276" max="2276" width="7.42578125" bestFit="1" customWidth="1"/>
    <col min="2277" max="2277" width="8.140625" bestFit="1" customWidth="1"/>
    <col min="2278" max="2278" width="4.5703125" bestFit="1" customWidth="1"/>
    <col min="2279" max="2279" width="57.5703125" customWidth="1"/>
    <col min="2280" max="2280" width="14.28515625" customWidth="1"/>
    <col min="2281" max="2281" width="0.85546875" customWidth="1"/>
    <col min="2282" max="2282" width="16.5703125" bestFit="1" customWidth="1"/>
    <col min="2283" max="2283" width="13.42578125" bestFit="1" customWidth="1"/>
    <col min="2530" max="2530" width="4.85546875" bestFit="1" customWidth="1"/>
    <col min="2531" max="2531" width="5.85546875" bestFit="1" customWidth="1"/>
    <col min="2532" max="2532" width="7.42578125" bestFit="1" customWidth="1"/>
    <col min="2533" max="2533" width="8.140625" bestFit="1" customWidth="1"/>
    <col min="2534" max="2534" width="4.5703125" bestFit="1" customWidth="1"/>
    <col min="2535" max="2535" width="57.5703125" customWidth="1"/>
    <col min="2536" max="2536" width="14.28515625" customWidth="1"/>
    <col min="2537" max="2537" width="0.85546875" customWidth="1"/>
    <col min="2538" max="2538" width="16.5703125" bestFit="1" customWidth="1"/>
    <col min="2539" max="2539" width="13.42578125" bestFit="1" customWidth="1"/>
    <col min="2786" max="2786" width="4.85546875" bestFit="1" customWidth="1"/>
    <col min="2787" max="2787" width="5.85546875" bestFit="1" customWidth="1"/>
    <col min="2788" max="2788" width="7.42578125" bestFit="1" customWidth="1"/>
    <col min="2789" max="2789" width="8.140625" bestFit="1" customWidth="1"/>
    <col min="2790" max="2790" width="4.5703125" bestFit="1" customWidth="1"/>
    <col min="2791" max="2791" width="57.5703125" customWidth="1"/>
    <col min="2792" max="2792" width="14.28515625" customWidth="1"/>
    <col min="2793" max="2793" width="0.85546875" customWidth="1"/>
    <col min="2794" max="2794" width="16.5703125" bestFit="1" customWidth="1"/>
    <col min="2795" max="2795" width="13.42578125" bestFit="1" customWidth="1"/>
    <col min="3042" max="3042" width="4.85546875" bestFit="1" customWidth="1"/>
    <col min="3043" max="3043" width="5.85546875" bestFit="1" customWidth="1"/>
    <col min="3044" max="3044" width="7.42578125" bestFit="1" customWidth="1"/>
    <col min="3045" max="3045" width="8.140625" bestFit="1" customWidth="1"/>
    <col min="3046" max="3046" width="4.5703125" bestFit="1" customWidth="1"/>
    <col min="3047" max="3047" width="57.5703125" customWidth="1"/>
    <col min="3048" max="3048" width="14.28515625" customWidth="1"/>
    <col min="3049" max="3049" width="0.85546875" customWidth="1"/>
    <col min="3050" max="3050" width="16.5703125" bestFit="1" customWidth="1"/>
    <col min="3051" max="3051" width="13.42578125" bestFit="1" customWidth="1"/>
    <col min="3298" max="3298" width="4.85546875" bestFit="1" customWidth="1"/>
    <col min="3299" max="3299" width="5.85546875" bestFit="1" customWidth="1"/>
    <col min="3300" max="3300" width="7.42578125" bestFit="1" customWidth="1"/>
    <col min="3301" max="3301" width="8.140625" bestFit="1" customWidth="1"/>
    <col min="3302" max="3302" width="4.5703125" bestFit="1" customWidth="1"/>
    <col min="3303" max="3303" width="57.5703125" customWidth="1"/>
    <col min="3304" max="3304" width="14.28515625" customWidth="1"/>
    <col min="3305" max="3305" width="0.85546875" customWidth="1"/>
    <col min="3306" max="3306" width="16.5703125" bestFit="1" customWidth="1"/>
    <col min="3307" max="3307" width="13.42578125" bestFit="1" customWidth="1"/>
    <col min="3554" max="3554" width="4.85546875" bestFit="1" customWidth="1"/>
    <col min="3555" max="3555" width="5.85546875" bestFit="1" customWidth="1"/>
    <col min="3556" max="3556" width="7.42578125" bestFit="1" customWidth="1"/>
    <col min="3557" max="3557" width="8.140625" bestFit="1" customWidth="1"/>
    <col min="3558" max="3558" width="4.5703125" bestFit="1" customWidth="1"/>
    <col min="3559" max="3559" width="57.5703125" customWidth="1"/>
    <col min="3560" max="3560" width="14.28515625" customWidth="1"/>
    <col min="3561" max="3561" width="0.85546875" customWidth="1"/>
    <col min="3562" max="3562" width="16.5703125" bestFit="1" customWidth="1"/>
    <col min="3563" max="3563" width="13.42578125" bestFit="1" customWidth="1"/>
    <col min="3810" max="3810" width="4.85546875" bestFit="1" customWidth="1"/>
    <col min="3811" max="3811" width="5.85546875" bestFit="1" customWidth="1"/>
    <col min="3812" max="3812" width="7.42578125" bestFit="1" customWidth="1"/>
    <col min="3813" max="3813" width="8.140625" bestFit="1" customWidth="1"/>
    <col min="3814" max="3814" width="4.5703125" bestFit="1" customWidth="1"/>
    <col min="3815" max="3815" width="57.5703125" customWidth="1"/>
    <col min="3816" max="3816" width="14.28515625" customWidth="1"/>
    <col min="3817" max="3817" width="0.85546875" customWidth="1"/>
    <col min="3818" max="3818" width="16.5703125" bestFit="1" customWidth="1"/>
    <col min="3819" max="3819" width="13.42578125" bestFit="1" customWidth="1"/>
    <col min="4066" max="4066" width="4.85546875" bestFit="1" customWidth="1"/>
    <col min="4067" max="4067" width="5.85546875" bestFit="1" customWidth="1"/>
    <col min="4068" max="4068" width="7.42578125" bestFit="1" customWidth="1"/>
    <col min="4069" max="4069" width="8.140625" bestFit="1" customWidth="1"/>
    <col min="4070" max="4070" width="4.5703125" bestFit="1" customWidth="1"/>
    <col min="4071" max="4071" width="57.5703125" customWidth="1"/>
    <col min="4072" max="4072" width="14.28515625" customWidth="1"/>
    <col min="4073" max="4073" width="0.85546875" customWidth="1"/>
    <col min="4074" max="4074" width="16.5703125" bestFit="1" customWidth="1"/>
    <col min="4075" max="4075" width="13.42578125" bestFit="1" customWidth="1"/>
    <col min="4322" max="4322" width="4.85546875" bestFit="1" customWidth="1"/>
    <col min="4323" max="4323" width="5.85546875" bestFit="1" customWidth="1"/>
    <col min="4324" max="4324" width="7.42578125" bestFit="1" customWidth="1"/>
    <col min="4325" max="4325" width="8.140625" bestFit="1" customWidth="1"/>
    <col min="4326" max="4326" width="4.5703125" bestFit="1" customWidth="1"/>
    <col min="4327" max="4327" width="57.5703125" customWidth="1"/>
    <col min="4328" max="4328" width="14.28515625" customWidth="1"/>
    <col min="4329" max="4329" width="0.85546875" customWidth="1"/>
    <col min="4330" max="4330" width="16.5703125" bestFit="1" customWidth="1"/>
    <col min="4331" max="4331" width="13.42578125" bestFit="1" customWidth="1"/>
    <col min="4578" max="4578" width="4.85546875" bestFit="1" customWidth="1"/>
    <col min="4579" max="4579" width="5.85546875" bestFit="1" customWidth="1"/>
    <col min="4580" max="4580" width="7.42578125" bestFit="1" customWidth="1"/>
    <col min="4581" max="4581" width="8.140625" bestFit="1" customWidth="1"/>
    <col min="4582" max="4582" width="4.5703125" bestFit="1" customWidth="1"/>
    <col min="4583" max="4583" width="57.5703125" customWidth="1"/>
    <col min="4584" max="4584" width="14.28515625" customWidth="1"/>
    <col min="4585" max="4585" width="0.85546875" customWidth="1"/>
    <col min="4586" max="4586" width="16.5703125" bestFit="1" customWidth="1"/>
    <col min="4587" max="4587" width="13.42578125" bestFit="1" customWidth="1"/>
    <col min="4834" max="4834" width="4.85546875" bestFit="1" customWidth="1"/>
    <col min="4835" max="4835" width="5.85546875" bestFit="1" customWidth="1"/>
    <col min="4836" max="4836" width="7.42578125" bestFit="1" customWidth="1"/>
    <col min="4837" max="4837" width="8.140625" bestFit="1" customWidth="1"/>
    <col min="4838" max="4838" width="4.5703125" bestFit="1" customWidth="1"/>
    <col min="4839" max="4839" width="57.5703125" customWidth="1"/>
    <col min="4840" max="4840" width="14.28515625" customWidth="1"/>
    <col min="4841" max="4841" width="0.85546875" customWidth="1"/>
    <col min="4842" max="4842" width="16.5703125" bestFit="1" customWidth="1"/>
    <col min="4843" max="4843" width="13.42578125" bestFit="1" customWidth="1"/>
    <col min="5090" max="5090" width="4.85546875" bestFit="1" customWidth="1"/>
    <col min="5091" max="5091" width="5.85546875" bestFit="1" customWidth="1"/>
    <col min="5092" max="5092" width="7.42578125" bestFit="1" customWidth="1"/>
    <col min="5093" max="5093" width="8.140625" bestFit="1" customWidth="1"/>
    <col min="5094" max="5094" width="4.5703125" bestFit="1" customWidth="1"/>
    <col min="5095" max="5095" width="57.5703125" customWidth="1"/>
    <col min="5096" max="5096" width="14.28515625" customWidth="1"/>
    <col min="5097" max="5097" width="0.85546875" customWidth="1"/>
    <col min="5098" max="5098" width="16.5703125" bestFit="1" customWidth="1"/>
    <col min="5099" max="5099" width="13.42578125" bestFit="1" customWidth="1"/>
    <col min="5346" max="5346" width="4.85546875" bestFit="1" customWidth="1"/>
    <col min="5347" max="5347" width="5.85546875" bestFit="1" customWidth="1"/>
    <col min="5348" max="5348" width="7.42578125" bestFit="1" customWidth="1"/>
    <col min="5349" max="5349" width="8.140625" bestFit="1" customWidth="1"/>
    <col min="5350" max="5350" width="4.5703125" bestFit="1" customWidth="1"/>
    <col min="5351" max="5351" width="57.5703125" customWidth="1"/>
    <col min="5352" max="5352" width="14.28515625" customWidth="1"/>
    <col min="5353" max="5353" width="0.85546875" customWidth="1"/>
    <col min="5354" max="5354" width="16.5703125" bestFit="1" customWidth="1"/>
    <col min="5355" max="5355" width="13.42578125" bestFit="1" customWidth="1"/>
    <col min="5602" max="5602" width="4.85546875" bestFit="1" customWidth="1"/>
    <col min="5603" max="5603" width="5.85546875" bestFit="1" customWidth="1"/>
    <col min="5604" max="5604" width="7.42578125" bestFit="1" customWidth="1"/>
    <col min="5605" max="5605" width="8.140625" bestFit="1" customWidth="1"/>
    <col min="5606" max="5606" width="4.5703125" bestFit="1" customWidth="1"/>
    <col min="5607" max="5607" width="57.5703125" customWidth="1"/>
    <col min="5608" max="5608" width="14.28515625" customWidth="1"/>
    <col min="5609" max="5609" width="0.85546875" customWidth="1"/>
    <col min="5610" max="5610" width="16.5703125" bestFit="1" customWidth="1"/>
    <col min="5611" max="5611" width="13.42578125" bestFit="1" customWidth="1"/>
    <col min="5858" max="5858" width="4.85546875" bestFit="1" customWidth="1"/>
    <col min="5859" max="5859" width="5.85546875" bestFit="1" customWidth="1"/>
    <col min="5860" max="5860" width="7.42578125" bestFit="1" customWidth="1"/>
    <col min="5861" max="5861" width="8.140625" bestFit="1" customWidth="1"/>
    <col min="5862" max="5862" width="4.5703125" bestFit="1" customWidth="1"/>
    <col min="5863" max="5863" width="57.5703125" customWidth="1"/>
    <col min="5864" max="5864" width="14.28515625" customWidth="1"/>
    <col min="5865" max="5865" width="0.85546875" customWidth="1"/>
    <col min="5866" max="5866" width="16.5703125" bestFit="1" customWidth="1"/>
    <col min="5867" max="5867" width="13.42578125" bestFit="1" customWidth="1"/>
    <col min="6114" max="6114" width="4.85546875" bestFit="1" customWidth="1"/>
    <col min="6115" max="6115" width="5.85546875" bestFit="1" customWidth="1"/>
    <col min="6116" max="6116" width="7.42578125" bestFit="1" customWidth="1"/>
    <col min="6117" max="6117" width="8.140625" bestFit="1" customWidth="1"/>
    <col min="6118" max="6118" width="4.5703125" bestFit="1" customWidth="1"/>
    <col min="6119" max="6119" width="57.5703125" customWidth="1"/>
    <col min="6120" max="6120" width="14.28515625" customWidth="1"/>
    <col min="6121" max="6121" width="0.85546875" customWidth="1"/>
    <col min="6122" max="6122" width="16.5703125" bestFit="1" customWidth="1"/>
    <col min="6123" max="6123" width="13.42578125" bestFit="1" customWidth="1"/>
    <col min="6370" max="6370" width="4.85546875" bestFit="1" customWidth="1"/>
    <col min="6371" max="6371" width="5.85546875" bestFit="1" customWidth="1"/>
    <col min="6372" max="6372" width="7.42578125" bestFit="1" customWidth="1"/>
    <col min="6373" max="6373" width="8.140625" bestFit="1" customWidth="1"/>
    <col min="6374" max="6374" width="4.5703125" bestFit="1" customWidth="1"/>
    <col min="6375" max="6375" width="57.5703125" customWidth="1"/>
    <col min="6376" max="6376" width="14.28515625" customWidth="1"/>
    <col min="6377" max="6377" width="0.85546875" customWidth="1"/>
    <col min="6378" max="6378" width="16.5703125" bestFit="1" customWidth="1"/>
    <col min="6379" max="6379" width="13.42578125" bestFit="1" customWidth="1"/>
    <col min="6626" max="6626" width="4.85546875" bestFit="1" customWidth="1"/>
    <col min="6627" max="6627" width="5.85546875" bestFit="1" customWidth="1"/>
    <col min="6628" max="6628" width="7.42578125" bestFit="1" customWidth="1"/>
    <col min="6629" max="6629" width="8.140625" bestFit="1" customWidth="1"/>
    <col min="6630" max="6630" width="4.5703125" bestFit="1" customWidth="1"/>
    <col min="6631" max="6631" width="57.5703125" customWidth="1"/>
    <col min="6632" max="6632" width="14.28515625" customWidth="1"/>
    <col min="6633" max="6633" width="0.85546875" customWidth="1"/>
    <col min="6634" max="6634" width="16.5703125" bestFit="1" customWidth="1"/>
    <col min="6635" max="6635" width="13.42578125" bestFit="1" customWidth="1"/>
    <col min="6882" max="6882" width="4.85546875" bestFit="1" customWidth="1"/>
    <col min="6883" max="6883" width="5.85546875" bestFit="1" customWidth="1"/>
    <col min="6884" max="6884" width="7.42578125" bestFit="1" customWidth="1"/>
    <col min="6885" max="6885" width="8.140625" bestFit="1" customWidth="1"/>
    <col min="6886" max="6886" width="4.5703125" bestFit="1" customWidth="1"/>
    <col min="6887" max="6887" width="57.5703125" customWidth="1"/>
    <col min="6888" max="6888" width="14.28515625" customWidth="1"/>
    <col min="6889" max="6889" width="0.85546875" customWidth="1"/>
    <col min="6890" max="6890" width="16.5703125" bestFit="1" customWidth="1"/>
    <col min="6891" max="6891" width="13.42578125" bestFit="1" customWidth="1"/>
    <col min="7138" max="7138" width="4.85546875" bestFit="1" customWidth="1"/>
    <col min="7139" max="7139" width="5.85546875" bestFit="1" customWidth="1"/>
    <col min="7140" max="7140" width="7.42578125" bestFit="1" customWidth="1"/>
    <col min="7141" max="7141" width="8.140625" bestFit="1" customWidth="1"/>
    <col min="7142" max="7142" width="4.5703125" bestFit="1" customWidth="1"/>
    <col min="7143" max="7143" width="57.5703125" customWidth="1"/>
    <col min="7144" max="7144" width="14.28515625" customWidth="1"/>
    <col min="7145" max="7145" width="0.85546875" customWidth="1"/>
    <col min="7146" max="7146" width="16.5703125" bestFit="1" customWidth="1"/>
    <col min="7147" max="7147" width="13.42578125" bestFit="1" customWidth="1"/>
    <col min="7394" max="7394" width="4.85546875" bestFit="1" customWidth="1"/>
    <col min="7395" max="7395" width="5.85546875" bestFit="1" customWidth="1"/>
    <col min="7396" max="7396" width="7.42578125" bestFit="1" customWidth="1"/>
    <col min="7397" max="7397" width="8.140625" bestFit="1" customWidth="1"/>
    <col min="7398" max="7398" width="4.5703125" bestFit="1" customWidth="1"/>
    <col min="7399" max="7399" width="57.5703125" customWidth="1"/>
    <col min="7400" max="7400" width="14.28515625" customWidth="1"/>
    <col min="7401" max="7401" width="0.85546875" customWidth="1"/>
    <col min="7402" max="7402" width="16.5703125" bestFit="1" customWidth="1"/>
    <col min="7403" max="7403" width="13.42578125" bestFit="1" customWidth="1"/>
    <col min="7650" max="7650" width="4.85546875" bestFit="1" customWidth="1"/>
    <col min="7651" max="7651" width="5.85546875" bestFit="1" customWidth="1"/>
    <col min="7652" max="7652" width="7.42578125" bestFit="1" customWidth="1"/>
    <col min="7653" max="7653" width="8.140625" bestFit="1" customWidth="1"/>
    <col min="7654" max="7654" width="4.5703125" bestFit="1" customWidth="1"/>
    <col min="7655" max="7655" width="57.5703125" customWidth="1"/>
    <col min="7656" max="7656" width="14.28515625" customWidth="1"/>
    <col min="7657" max="7657" width="0.85546875" customWidth="1"/>
    <col min="7658" max="7658" width="16.5703125" bestFit="1" customWidth="1"/>
    <col min="7659" max="7659" width="13.42578125" bestFit="1" customWidth="1"/>
    <col min="7906" max="7906" width="4.85546875" bestFit="1" customWidth="1"/>
    <col min="7907" max="7907" width="5.85546875" bestFit="1" customWidth="1"/>
    <col min="7908" max="7908" width="7.42578125" bestFit="1" customWidth="1"/>
    <col min="7909" max="7909" width="8.140625" bestFit="1" customWidth="1"/>
    <col min="7910" max="7910" width="4.5703125" bestFit="1" customWidth="1"/>
    <col min="7911" max="7911" width="57.5703125" customWidth="1"/>
    <col min="7912" max="7912" width="14.28515625" customWidth="1"/>
    <col min="7913" max="7913" width="0.85546875" customWidth="1"/>
    <col min="7914" max="7914" width="16.5703125" bestFit="1" customWidth="1"/>
    <col min="7915" max="7915" width="13.42578125" bestFit="1" customWidth="1"/>
    <col min="8162" max="8162" width="4.85546875" bestFit="1" customWidth="1"/>
    <col min="8163" max="8163" width="5.85546875" bestFit="1" customWidth="1"/>
    <col min="8164" max="8164" width="7.42578125" bestFit="1" customWidth="1"/>
    <col min="8165" max="8165" width="8.140625" bestFit="1" customWidth="1"/>
    <col min="8166" max="8166" width="4.5703125" bestFit="1" customWidth="1"/>
    <col min="8167" max="8167" width="57.5703125" customWidth="1"/>
    <col min="8168" max="8168" width="14.28515625" customWidth="1"/>
    <col min="8169" max="8169" width="0.85546875" customWidth="1"/>
    <col min="8170" max="8170" width="16.5703125" bestFit="1" customWidth="1"/>
    <col min="8171" max="8171" width="13.42578125" bestFit="1" customWidth="1"/>
    <col min="8418" max="8418" width="4.85546875" bestFit="1" customWidth="1"/>
    <col min="8419" max="8419" width="5.85546875" bestFit="1" customWidth="1"/>
    <col min="8420" max="8420" width="7.42578125" bestFit="1" customWidth="1"/>
    <col min="8421" max="8421" width="8.140625" bestFit="1" customWidth="1"/>
    <col min="8422" max="8422" width="4.5703125" bestFit="1" customWidth="1"/>
    <col min="8423" max="8423" width="57.5703125" customWidth="1"/>
    <col min="8424" max="8424" width="14.28515625" customWidth="1"/>
    <col min="8425" max="8425" width="0.85546875" customWidth="1"/>
    <col min="8426" max="8426" width="16.5703125" bestFit="1" customWidth="1"/>
    <col min="8427" max="8427" width="13.42578125" bestFit="1" customWidth="1"/>
    <col min="8674" max="8674" width="4.85546875" bestFit="1" customWidth="1"/>
    <col min="8675" max="8675" width="5.85546875" bestFit="1" customWidth="1"/>
    <col min="8676" max="8676" width="7.42578125" bestFit="1" customWidth="1"/>
    <col min="8677" max="8677" width="8.140625" bestFit="1" customWidth="1"/>
    <col min="8678" max="8678" width="4.5703125" bestFit="1" customWidth="1"/>
    <col min="8679" max="8679" width="57.5703125" customWidth="1"/>
    <col min="8680" max="8680" width="14.28515625" customWidth="1"/>
    <col min="8681" max="8681" width="0.85546875" customWidth="1"/>
    <col min="8682" max="8682" width="16.5703125" bestFit="1" customWidth="1"/>
    <col min="8683" max="8683" width="13.42578125" bestFit="1" customWidth="1"/>
    <col min="8930" max="8930" width="4.85546875" bestFit="1" customWidth="1"/>
    <col min="8931" max="8931" width="5.85546875" bestFit="1" customWidth="1"/>
    <col min="8932" max="8932" width="7.42578125" bestFit="1" customWidth="1"/>
    <col min="8933" max="8933" width="8.140625" bestFit="1" customWidth="1"/>
    <col min="8934" max="8934" width="4.5703125" bestFit="1" customWidth="1"/>
    <col min="8935" max="8935" width="57.5703125" customWidth="1"/>
    <col min="8936" max="8936" width="14.28515625" customWidth="1"/>
    <col min="8937" max="8937" width="0.85546875" customWidth="1"/>
    <col min="8938" max="8938" width="16.5703125" bestFit="1" customWidth="1"/>
    <col min="8939" max="8939" width="13.42578125" bestFit="1" customWidth="1"/>
    <col min="9186" max="9186" width="4.85546875" bestFit="1" customWidth="1"/>
    <col min="9187" max="9187" width="5.85546875" bestFit="1" customWidth="1"/>
    <col min="9188" max="9188" width="7.42578125" bestFit="1" customWidth="1"/>
    <col min="9189" max="9189" width="8.140625" bestFit="1" customWidth="1"/>
    <col min="9190" max="9190" width="4.5703125" bestFit="1" customWidth="1"/>
    <col min="9191" max="9191" width="57.5703125" customWidth="1"/>
    <col min="9192" max="9192" width="14.28515625" customWidth="1"/>
    <col min="9193" max="9193" width="0.85546875" customWidth="1"/>
    <col min="9194" max="9194" width="16.5703125" bestFit="1" customWidth="1"/>
    <col min="9195" max="9195" width="13.42578125" bestFit="1" customWidth="1"/>
    <col min="9442" max="9442" width="4.85546875" bestFit="1" customWidth="1"/>
    <col min="9443" max="9443" width="5.85546875" bestFit="1" customWidth="1"/>
    <col min="9444" max="9444" width="7.42578125" bestFit="1" customWidth="1"/>
    <col min="9445" max="9445" width="8.140625" bestFit="1" customWidth="1"/>
    <col min="9446" max="9446" width="4.5703125" bestFit="1" customWidth="1"/>
    <col min="9447" max="9447" width="57.5703125" customWidth="1"/>
    <col min="9448" max="9448" width="14.28515625" customWidth="1"/>
    <col min="9449" max="9449" width="0.85546875" customWidth="1"/>
    <col min="9450" max="9450" width="16.5703125" bestFit="1" customWidth="1"/>
    <col min="9451" max="9451" width="13.42578125" bestFit="1" customWidth="1"/>
    <col min="9698" max="9698" width="4.85546875" bestFit="1" customWidth="1"/>
    <col min="9699" max="9699" width="5.85546875" bestFit="1" customWidth="1"/>
    <col min="9700" max="9700" width="7.42578125" bestFit="1" customWidth="1"/>
    <col min="9701" max="9701" width="8.140625" bestFit="1" customWidth="1"/>
    <col min="9702" max="9702" width="4.5703125" bestFit="1" customWidth="1"/>
    <col min="9703" max="9703" width="57.5703125" customWidth="1"/>
    <col min="9704" max="9704" width="14.28515625" customWidth="1"/>
    <col min="9705" max="9705" width="0.85546875" customWidth="1"/>
    <col min="9706" max="9706" width="16.5703125" bestFit="1" customWidth="1"/>
    <col min="9707" max="9707" width="13.42578125" bestFit="1" customWidth="1"/>
    <col min="9954" max="9954" width="4.85546875" bestFit="1" customWidth="1"/>
    <col min="9955" max="9955" width="5.85546875" bestFit="1" customWidth="1"/>
    <col min="9956" max="9956" width="7.42578125" bestFit="1" customWidth="1"/>
    <col min="9957" max="9957" width="8.140625" bestFit="1" customWidth="1"/>
    <col min="9958" max="9958" width="4.5703125" bestFit="1" customWidth="1"/>
    <col min="9959" max="9959" width="57.5703125" customWidth="1"/>
    <col min="9960" max="9960" width="14.28515625" customWidth="1"/>
    <col min="9961" max="9961" width="0.85546875" customWidth="1"/>
    <col min="9962" max="9962" width="16.5703125" bestFit="1" customWidth="1"/>
    <col min="9963" max="9963" width="13.42578125" bestFit="1" customWidth="1"/>
    <col min="10210" max="10210" width="4.85546875" bestFit="1" customWidth="1"/>
    <col min="10211" max="10211" width="5.85546875" bestFit="1" customWidth="1"/>
    <col min="10212" max="10212" width="7.42578125" bestFit="1" customWidth="1"/>
    <col min="10213" max="10213" width="8.140625" bestFit="1" customWidth="1"/>
    <col min="10214" max="10214" width="4.5703125" bestFit="1" customWidth="1"/>
    <col min="10215" max="10215" width="57.5703125" customWidth="1"/>
    <col min="10216" max="10216" width="14.28515625" customWidth="1"/>
    <col min="10217" max="10217" width="0.85546875" customWidth="1"/>
    <col min="10218" max="10218" width="16.5703125" bestFit="1" customWidth="1"/>
    <col min="10219" max="10219" width="13.42578125" bestFit="1" customWidth="1"/>
    <col min="10466" max="10466" width="4.85546875" bestFit="1" customWidth="1"/>
    <col min="10467" max="10467" width="5.85546875" bestFit="1" customWidth="1"/>
    <col min="10468" max="10468" width="7.42578125" bestFit="1" customWidth="1"/>
    <col min="10469" max="10469" width="8.140625" bestFit="1" customWidth="1"/>
    <col min="10470" max="10470" width="4.5703125" bestFit="1" customWidth="1"/>
    <col min="10471" max="10471" width="57.5703125" customWidth="1"/>
    <col min="10472" max="10472" width="14.28515625" customWidth="1"/>
    <col min="10473" max="10473" width="0.85546875" customWidth="1"/>
    <col min="10474" max="10474" width="16.5703125" bestFit="1" customWidth="1"/>
    <col min="10475" max="10475" width="13.42578125" bestFit="1" customWidth="1"/>
    <col min="10722" max="10722" width="4.85546875" bestFit="1" customWidth="1"/>
    <col min="10723" max="10723" width="5.85546875" bestFit="1" customWidth="1"/>
    <col min="10724" max="10724" width="7.42578125" bestFit="1" customWidth="1"/>
    <col min="10725" max="10725" width="8.140625" bestFit="1" customWidth="1"/>
    <col min="10726" max="10726" width="4.5703125" bestFit="1" customWidth="1"/>
    <col min="10727" max="10727" width="57.5703125" customWidth="1"/>
    <col min="10728" max="10728" width="14.28515625" customWidth="1"/>
    <col min="10729" max="10729" width="0.85546875" customWidth="1"/>
    <col min="10730" max="10730" width="16.5703125" bestFit="1" customWidth="1"/>
    <col min="10731" max="10731" width="13.42578125" bestFit="1" customWidth="1"/>
    <col min="10978" max="10978" width="4.85546875" bestFit="1" customWidth="1"/>
    <col min="10979" max="10979" width="5.85546875" bestFit="1" customWidth="1"/>
    <col min="10980" max="10980" width="7.42578125" bestFit="1" customWidth="1"/>
    <col min="10981" max="10981" width="8.140625" bestFit="1" customWidth="1"/>
    <col min="10982" max="10982" width="4.5703125" bestFit="1" customWidth="1"/>
    <col min="10983" max="10983" width="57.5703125" customWidth="1"/>
    <col min="10984" max="10984" width="14.28515625" customWidth="1"/>
    <col min="10985" max="10985" width="0.85546875" customWidth="1"/>
    <col min="10986" max="10986" width="16.5703125" bestFit="1" customWidth="1"/>
    <col min="10987" max="10987" width="13.42578125" bestFit="1" customWidth="1"/>
    <col min="11234" max="11234" width="4.85546875" bestFit="1" customWidth="1"/>
    <col min="11235" max="11235" width="5.85546875" bestFit="1" customWidth="1"/>
    <col min="11236" max="11236" width="7.42578125" bestFit="1" customWidth="1"/>
    <col min="11237" max="11237" width="8.140625" bestFit="1" customWidth="1"/>
    <col min="11238" max="11238" width="4.5703125" bestFit="1" customWidth="1"/>
    <col min="11239" max="11239" width="57.5703125" customWidth="1"/>
    <col min="11240" max="11240" width="14.28515625" customWidth="1"/>
    <col min="11241" max="11241" width="0.85546875" customWidth="1"/>
    <col min="11242" max="11242" width="16.5703125" bestFit="1" customWidth="1"/>
    <col min="11243" max="11243" width="13.42578125" bestFit="1" customWidth="1"/>
    <col min="11490" max="11490" width="4.85546875" bestFit="1" customWidth="1"/>
    <col min="11491" max="11491" width="5.85546875" bestFit="1" customWidth="1"/>
    <col min="11492" max="11492" width="7.42578125" bestFit="1" customWidth="1"/>
    <col min="11493" max="11493" width="8.140625" bestFit="1" customWidth="1"/>
    <col min="11494" max="11494" width="4.5703125" bestFit="1" customWidth="1"/>
    <col min="11495" max="11495" width="57.5703125" customWidth="1"/>
    <col min="11496" max="11496" width="14.28515625" customWidth="1"/>
    <col min="11497" max="11497" width="0.85546875" customWidth="1"/>
    <col min="11498" max="11498" width="16.5703125" bestFit="1" customWidth="1"/>
    <col min="11499" max="11499" width="13.42578125" bestFit="1" customWidth="1"/>
    <col min="11746" max="11746" width="4.85546875" bestFit="1" customWidth="1"/>
    <col min="11747" max="11747" width="5.85546875" bestFit="1" customWidth="1"/>
    <col min="11748" max="11748" width="7.42578125" bestFit="1" customWidth="1"/>
    <col min="11749" max="11749" width="8.140625" bestFit="1" customWidth="1"/>
    <col min="11750" max="11750" width="4.5703125" bestFit="1" customWidth="1"/>
    <col min="11751" max="11751" width="57.5703125" customWidth="1"/>
    <col min="11752" max="11752" width="14.28515625" customWidth="1"/>
    <col min="11753" max="11753" width="0.85546875" customWidth="1"/>
    <col min="11754" max="11754" width="16.5703125" bestFit="1" customWidth="1"/>
    <col min="11755" max="11755" width="13.42578125" bestFit="1" customWidth="1"/>
    <col min="12002" max="12002" width="4.85546875" bestFit="1" customWidth="1"/>
    <col min="12003" max="12003" width="5.85546875" bestFit="1" customWidth="1"/>
    <col min="12004" max="12004" width="7.42578125" bestFit="1" customWidth="1"/>
    <col min="12005" max="12005" width="8.140625" bestFit="1" customWidth="1"/>
    <col min="12006" max="12006" width="4.5703125" bestFit="1" customWidth="1"/>
    <col min="12007" max="12007" width="57.5703125" customWidth="1"/>
    <col min="12008" max="12008" width="14.28515625" customWidth="1"/>
    <col min="12009" max="12009" width="0.85546875" customWidth="1"/>
    <col min="12010" max="12010" width="16.5703125" bestFit="1" customWidth="1"/>
    <col min="12011" max="12011" width="13.42578125" bestFit="1" customWidth="1"/>
    <col min="12258" max="12258" width="4.85546875" bestFit="1" customWidth="1"/>
    <col min="12259" max="12259" width="5.85546875" bestFit="1" customWidth="1"/>
    <col min="12260" max="12260" width="7.42578125" bestFit="1" customWidth="1"/>
    <col min="12261" max="12261" width="8.140625" bestFit="1" customWidth="1"/>
    <col min="12262" max="12262" width="4.5703125" bestFit="1" customWidth="1"/>
    <col min="12263" max="12263" width="57.5703125" customWidth="1"/>
    <col min="12264" max="12264" width="14.28515625" customWidth="1"/>
    <col min="12265" max="12265" width="0.85546875" customWidth="1"/>
    <col min="12266" max="12266" width="16.5703125" bestFit="1" customWidth="1"/>
    <col min="12267" max="12267" width="13.42578125" bestFit="1" customWidth="1"/>
    <col min="12514" max="12514" width="4.85546875" bestFit="1" customWidth="1"/>
    <col min="12515" max="12515" width="5.85546875" bestFit="1" customWidth="1"/>
    <col min="12516" max="12516" width="7.42578125" bestFit="1" customWidth="1"/>
    <col min="12517" max="12517" width="8.140625" bestFit="1" customWidth="1"/>
    <col min="12518" max="12518" width="4.5703125" bestFit="1" customWidth="1"/>
    <col min="12519" max="12519" width="57.5703125" customWidth="1"/>
    <col min="12520" max="12520" width="14.28515625" customWidth="1"/>
    <col min="12521" max="12521" width="0.85546875" customWidth="1"/>
    <col min="12522" max="12522" width="16.5703125" bestFit="1" customWidth="1"/>
    <col min="12523" max="12523" width="13.42578125" bestFit="1" customWidth="1"/>
    <col min="12770" max="12770" width="4.85546875" bestFit="1" customWidth="1"/>
    <col min="12771" max="12771" width="5.85546875" bestFit="1" customWidth="1"/>
    <col min="12772" max="12772" width="7.42578125" bestFit="1" customWidth="1"/>
    <col min="12773" max="12773" width="8.140625" bestFit="1" customWidth="1"/>
    <col min="12774" max="12774" width="4.5703125" bestFit="1" customWidth="1"/>
    <col min="12775" max="12775" width="57.5703125" customWidth="1"/>
    <col min="12776" max="12776" width="14.28515625" customWidth="1"/>
    <col min="12777" max="12777" width="0.85546875" customWidth="1"/>
    <col min="12778" max="12778" width="16.5703125" bestFit="1" customWidth="1"/>
    <col min="12779" max="12779" width="13.42578125" bestFit="1" customWidth="1"/>
    <col min="13026" max="13026" width="4.85546875" bestFit="1" customWidth="1"/>
    <col min="13027" max="13027" width="5.85546875" bestFit="1" customWidth="1"/>
    <col min="13028" max="13028" width="7.42578125" bestFit="1" customWidth="1"/>
    <col min="13029" max="13029" width="8.140625" bestFit="1" customWidth="1"/>
    <col min="13030" max="13030" width="4.5703125" bestFit="1" customWidth="1"/>
    <col min="13031" max="13031" width="57.5703125" customWidth="1"/>
    <col min="13032" max="13032" width="14.28515625" customWidth="1"/>
    <col min="13033" max="13033" width="0.85546875" customWidth="1"/>
    <col min="13034" max="13034" width="16.5703125" bestFit="1" customWidth="1"/>
    <col min="13035" max="13035" width="13.42578125" bestFit="1" customWidth="1"/>
    <col min="13282" max="13282" width="4.85546875" bestFit="1" customWidth="1"/>
    <col min="13283" max="13283" width="5.85546875" bestFit="1" customWidth="1"/>
    <col min="13284" max="13284" width="7.42578125" bestFit="1" customWidth="1"/>
    <col min="13285" max="13285" width="8.140625" bestFit="1" customWidth="1"/>
    <col min="13286" max="13286" width="4.5703125" bestFit="1" customWidth="1"/>
    <col min="13287" max="13287" width="57.5703125" customWidth="1"/>
    <col min="13288" max="13288" width="14.28515625" customWidth="1"/>
    <col min="13289" max="13289" width="0.85546875" customWidth="1"/>
    <col min="13290" max="13290" width="16.5703125" bestFit="1" customWidth="1"/>
    <col min="13291" max="13291" width="13.42578125" bestFit="1" customWidth="1"/>
    <col min="13538" max="13538" width="4.85546875" bestFit="1" customWidth="1"/>
    <col min="13539" max="13539" width="5.85546875" bestFit="1" customWidth="1"/>
    <col min="13540" max="13540" width="7.42578125" bestFit="1" customWidth="1"/>
    <col min="13541" max="13541" width="8.140625" bestFit="1" customWidth="1"/>
    <col min="13542" max="13542" width="4.5703125" bestFit="1" customWidth="1"/>
    <col min="13543" max="13543" width="57.5703125" customWidth="1"/>
    <col min="13544" max="13544" width="14.28515625" customWidth="1"/>
    <col min="13545" max="13545" width="0.85546875" customWidth="1"/>
    <col min="13546" max="13546" width="16.5703125" bestFit="1" customWidth="1"/>
    <col min="13547" max="13547" width="13.42578125" bestFit="1" customWidth="1"/>
    <col min="13794" max="13794" width="4.85546875" bestFit="1" customWidth="1"/>
    <col min="13795" max="13795" width="5.85546875" bestFit="1" customWidth="1"/>
    <col min="13796" max="13796" width="7.42578125" bestFit="1" customWidth="1"/>
    <col min="13797" max="13797" width="8.140625" bestFit="1" customWidth="1"/>
    <col min="13798" max="13798" width="4.5703125" bestFit="1" customWidth="1"/>
    <col min="13799" max="13799" width="57.5703125" customWidth="1"/>
    <col min="13800" max="13800" width="14.28515625" customWidth="1"/>
    <col min="13801" max="13801" width="0.85546875" customWidth="1"/>
    <col min="13802" max="13802" width="16.5703125" bestFit="1" customWidth="1"/>
    <col min="13803" max="13803" width="13.42578125" bestFit="1" customWidth="1"/>
    <col min="14050" max="14050" width="4.85546875" bestFit="1" customWidth="1"/>
    <col min="14051" max="14051" width="5.85546875" bestFit="1" customWidth="1"/>
    <col min="14052" max="14052" width="7.42578125" bestFit="1" customWidth="1"/>
    <col min="14053" max="14053" width="8.140625" bestFit="1" customWidth="1"/>
    <col min="14054" max="14054" width="4.5703125" bestFit="1" customWidth="1"/>
    <col min="14055" max="14055" width="57.5703125" customWidth="1"/>
    <col min="14056" max="14056" width="14.28515625" customWidth="1"/>
    <col min="14057" max="14057" width="0.85546875" customWidth="1"/>
    <col min="14058" max="14058" width="16.5703125" bestFit="1" customWidth="1"/>
    <col min="14059" max="14059" width="13.42578125" bestFit="1" customWidth="1"/>
    <col min="14306" max="14306" width="4.85546875" bestFit="1" customWidth="1"/>
    <col min="14307" max="14307" width="5.85546875" bestFit="1" customWidth="1"/>
    <col min="14308" max="14308" width="7.42578125" bestFit="1" customWidth="1"/>
    <col min="14309" max="14309" width="8.140625" bestFit="1" customWidth="1"/>
    <col min="14310" max="14310" width="4.5703125" bestFit="1" customWidth="1"/>
    <col min="14311" max="14311" width="57.5703125" customWidth="1"/>
    <col min="14312" max="14312" width="14.28515625" customWidth="1"/>
    <col min="14313" max="14313" width="0.85546875" customWidth="1"/>
    <col min="14314" max="14314" width="16.5703125" bestFit="1" customWidth="1"/>
    <col min="14315" max="14315" width="13.42578125" bestFit="1" customWidth="1"/>
    <col min="14562" max="14562" width="4.85546875" bestFit="1" customWidth="1"/>
    <col min="14563" max="14563" width="5.85546875" bestFit="1" customWidth="1"/>
    <col min="14564" max="14564" width="7.42578125" bestFit="1" customWidth="1"/>
    <col min="14565" max="14565" width="8.140625" bestFit="1" customWidth="1"/>
    <col min="14566" max="14566" width="4.5703125" bestFit="1" customWidth="1"/>
    <col min="14567" max="14567" width="57.5703125" customWidth="1"/>
    <col min="14568" max="14568" width="14.28515625" customWidth="1"/>
    <col min="14569" max="14569" width="0.85546875" customWidth="1"/>
    <col min="14570" max="14570" width="16.5703125" bestFit="1" customWidth="1"/>
    <col min="14571" max="14571" width="13.42578125" bestFit="1" customWidth="1"/>
    <col min="14818" max="14818" width="4.85546875" bestFit="1" customWidth="1"/>
    <col min="14819" max="14819" width="5.85546875" bestFit="1" customWidth="1"/>
    <col min="14820" max="14820" width="7.42578125" bestFit="1" customWidth="1"/>
    <col min="14821" max="14821" width="8.140625" bestFit="1" customWidth="1"/>
    <col min="14822" max="14822" width="4.5703125" bestFit="1" customWidth="1"/>
    <col min="14823" max="14823" width="57.5703125" customWidth="1"/>
    <col min="14824" max="14824" width="14.28515625" customWidth="1"/>
    <col min="14825" max="14825" width="0.85546875" customWidth="1"/>
    <col min="14826" max="14826" width="16.5703125" bestFit="1" customWidth="1"/>
    <col min="14827" max="14827" width="13.42578125" bestFit="1" customWidth="1"/>
    <col min="15074" max="15074" width="4.85546875" bestFit="1" customWidth="1"/>
    <col min="15075" max="15075" width="5.85546875" bestFit="1" customWidth="1"/>
    <col min="15076" max="15076" width="7.42578125" bestFit="1" customWidth="1"/>
    <col min="15077" max="15077" width="8.140625" bestFit="1" customWidth="1"/>
    <col min="15078" max="15078" width="4.5703125" bestFit="1" customWidth="1"/>
    <col min="15079" max="15079" width="57.5703125" customWidth="1"/>
    <col min="15080" max="15080" width="14.28515625" customWidth="1"/>
    <col min="15081" max="15081" width="0.85546875" customWidth="1"/>
    <col min="15082" max="15082" width="16.5703125" bestFit="1" customWidth="1"/>
    <col min="15083" max="15083" width="13.42578125" bestFit="1" customWidth="1"/>
    <col min="15330" max="15330" width="4.85546875" bestFit="1" customWidth="1"/>
    <col min="15331" max="15331" width="5.85546875" bestFit="1" customWidth="1"/>
    <col min="15332" max="15332" width="7.42578125" bestFit="1" customWidth="1"/>
    <col min="15333" max="15333" width="8.140625" bestFit="1" customWidth="1"/>
    <col min="15334" max="15334" width="4.5703125" bestFit="1" customWidth="1"/>
    <col min="15335" max="15335" width="57.5703125" customWidth="1"/>
    <col min="15336" max="15336" width="14.28515625" customWidth="1"/>
    <col min="15337" max="15337" width="0.85546875" customWidth="1"/>
    <col min="15338" max="15338" width="16.5703125" bestFit="1" customWidth="1"/>
    <col min="15339" max="15339" width="13.42578125" bestFit="1" customWidth="1"/>
    <col min="15586" max="15586" width="4.85546875" bestFit="1" customWidth="1"/>
    <col min="15587" max="15587" width="5.85546875" bestFit="1" customWidth="1"/>
    <col min="15588" max="15588" width="7.42578125" bestFit="1" customWidth="1"/>
    <col min="15589" max="15589" width="8.140625" bestFit="1" customWidth="1"/>
    <col min="15590" max="15590" width="4.5703125" bestFit="1" customWidth="1"/>
    <col min="15591" max="15591" width="57.5703125" customWidth="1"/>
    <col min="15592" max="15592" width="14.28515625" customWidth="1"/>
    <col min="15593" max="15593" width="0.85546875" customWidth="1"/>
    <col min="15594" max="15594" width="16.5703125" bestFit="1" customWidth="1"/>
    <col min="15595" max="15595" width="13.42578125" bestFit="1" customWidth="1"/>
    <col min="15842" max="15842" width="4.85546875" bestFit="1" customWidth="1"/>
    <col min="15843" max="15843" width="5.85546875" bestFit="1" customWidth="1"/>
    <col min="15844" max="15844" width="7.42578125" bestFit="1" customWidth="1"/>
    <col min="15845" max="15845" width="8.140625" bestFit="1" customWidth="1"/>
    <col min="15846" max="15846" width="4.5703125" bestFit="1" customWidth="1"/>
    <col min="15847" max="15847" width="57.5703125" customWidth="1"/>
    <col min="15848" max="15848" width="14.28515625" customWidth="1"/>
    <col min="15849" max="15849" width="0.85546875" customWidth="1"/>
    <col min="15850" max="15850" width="16.5703125" bestFit="1" customWidth="1"/>
    <col min="15851" max="15851" width="13.42578125" bestFit="1" customWidth="1"/>
    <col min="16098" max="16098" width="4.85546875" bestFit="1" customWidth="1"/>
    <col min="16099" max="16099" width="5.85546875" bestFit="1" customWidth="1"/>
    <col min="16100" max="16100" width="7.42578125" bestFit="1" customWidth="1"/>
    <col min="16101" max="16101" width="8.140625" bestFit="1" customWidth="1"/>
    <col min="16102" max="16102" width="4.5703125" bestFit="1" customWidth="1"/>
    <col min="16103" max="16103" width="57.5703125" customWidth="1"/>
    <col min="16104" max="16104" width="14.28515625" customWidth="1"/>
    <col min="16105" max="16105" width="0.85546875" customWidth="1"/>
    <col min="16106" max="16106" width="16.5703125" bestFit="1" customWidth="1"/>
    <col min="16107" max="16107" width="13.42578125" bestFit="1" customWidth="1"/>
  </cols>
  <sheetData>
    <row r="1" spans="1:14">
      <c r="A1" s="63"/>
      <c r="B1" s="63"/>
      <c r="C1" s="63"/>
      <c r="D1" s="63"/>
      <c r="E1" s="63"/>
      <c r="F1" s="63"/>
      <c r="G1" s="63"/>
      <c r="H1" s="64"/>
      <c r="I1" s="1"/>
    </row>
    <row r="2" spans="1:14">
      <c r="A2" s="63"/>
      <c r="B2" s="63"/>
      <c r="C2" s="63"/>
      <c r="D2" s="63"/>
      <c r="E2" s="63"/>
      <c r="F2" s="63"/>
      <c r="G2" s="63"/>
      <c r="H2" s="64"/>
      <c r="I2" s="1"/>
    </row>
    <row r="3" spans="1:14">
      <c r="A3" s="63"/>
      <c r="B3" s="63"/>
      <c r="C3" s="63"/>
      <c r="D3" s="63"/>
      <c r="E3" s="63"/>
      <c r="F3" s="63"/>
      <c r="G3" s="63"/>
      <c r="H3" s="64"/>
      <c r="I3" s="1"/>
    </row>
    <row r="4" spans="1:14">
      <c r="A4" s="63"/>
      <c r="B4" s="63"/>
      <c r="C4" s="63"/>
      <c r="D4" s="63"/>
      <c r="E4" s="63"/>
      <c r="F4" s="63"/>
      <c r="G4" s="63"/>
      <c r="H4" s="64"/>
      <c r="I4" s="1"/>
    </row>
    <row r="5" spans="1:14" s="156" customFormat="1" ht="20.25">
      <c r="A5" s="177" t="str">
        <f>'[1]Estado de flujo de Efectivo'!A1:B1</f>
        <v>Consejo Económico y Social -CES-</v>
      </c>
      <c r="B5" s="177"/>
      <c r="C5" s="177"/>
      <c r="D5" s="177"/>
      <c r="E5" s="177"/>
      <c r="F5" s="177"/>
      <c r="G5" s="177"/>
      <c r="H5" s="177"/>
      <c r="I5" s="35"/>
    </row>
    <row r="6" spans="1:14" s="156" customFormat="1" ht="20.25">
      <c r="A6" s="177" t="s">
        <v>126</v>
      </c>
      <c r="B6" s="177"/>
      <c r="C6" s="177"/>
      <c r="D6" s="177"/>
      <c r="E6" s="177"/>
      <c r="F6" s="177"/>
      <c r="G6" s="177"/>
      <c r="H6" s="177"/>
      <c r="I6" s="35"/>
    </row>
    <row r="7" spans="1:14" s="156" customFormat="1" ht="20.25">
      <c r="A7" s="177" t="s">
        <v>0</v>
      </c>
      <c r="B7" s="177"/>
      <c r="C7" s="177"/>
      <c r="D7" s="177"/>
      <c r="E7" s="177"/>
      <c r="F7" s="177"/>
      <c r="G7" s="177"/>
      <c r="H7" s="177"/>
      <c r="I7" s="35"/>
    </row>
    <row r="8" spans="1:14" s="156" customFormat="1" ht="18.75" customHeight="1" thickBot="1">
      <c r="A8" s="132"/>
      <c r="B8" s="132"/>
      <c r="C8" s="132"/>
      <c r="D8" s="132"/>
      <c r="E8" s="132"/>
      <c r="F8" s="66"/>
      <c r="G8" s="66"/>
      <c r="H8" s="67"/>
      <c r="I8" s="35"/>
    </row>
    <row r="9" spans="1:14" ht="0.75" customHeight="1" thickBot="1">
      <c r="A9" s="152"/>
      <c r="B9" s="152"/>
      <c r="C9" s="153"/>
      <c r="D9" s="153"/>
      <c r="E9" s="154"/>
      <c r="F9" s="68"/>
      <c r="G9" s="69" t="s">
        <v>124</v>
      </c>
      <c r="H9" s="70" t="s">
        <v>125</v>
      </c>
      <c r="I9" s="2" t="s">
        <v>1</v>
      </c>
      <c r="J9" s="70" t="s">
        <v>127</v>
      </c>
      <c r="K9" s="70" t="s">
        <v>128</v>
      </c>
      <c r="L9" s="70" t="s">
        <v>129</v>
      </c>
      <c r="M9" s="157" t="s">
        <v>130</v>
      </c>
    </row>
    <row r="10" spans="1:14" ht="49.5" customHeight="1" thickBot="1">
      <c r="A10" s="71" t="s">
        <v>2</v>
      </c>
      <c r="B10" s="69" t="s">
        <v>3</v>
      </c>
      <c r="C10" s="72" t="s">
        <v>4</v>
      </c>
      <c r="D10" s="69" t="s">
        <v>5</v>
      </c>
      <c r="E10" s="69" t="s">
        <v>6</v>
      </c>
      <c r="F10" s="152" t="s">
        <v>7</v>
      </c>
      <c r="G10" s="73" t="s">
        <v>8</v>
      </c>
      <c r="H10" s="74" t="s">
        <v>8</v>
      </c>
      <c r="I10" s="3" t="s">
        <v>8</v>
      </c>
      <c r="J10" s="74" t="s">
        <v>8</v>
      </c>
      <c r="K10" s="74" t="s">
        <v>8</v>
      </c>
      <c r="L10" s="74" t="s">
        <v>8</v>
      </c>
      <c r="M10" s="74" t="s">
        <v>8</v>
      </c>
    </row>
    <row r="11" spans="1:14" ht="15.75">
      <c r="A11" s="75"/>
      <c r="B11" s="76"/>
      <c r="C11" s="77"/>
      <c r="D11" s="78"/>
      <c r="E11" s="79"/>
      <c r="F11" s="80"/>
      <c r="G11" s="81"/>
      <c r="H11" s="82"/>
      <c r="I11" s="4"/>
      <c r="J11" s="82"/>
      <c r="K11" s="82"/>
      <c r="L11" s="82"/>
      <c r="M11" s="82"/>
    </row>
    <row r="12" spans="1:14" ht="16.5" thickBot="1">
      <c r="A12" s="76">
        <v>2</v>
      </c>
      <c r="B12" s="76">
        <v>1</v>
      </c>
      <c r="C12" s="83"/>
      <c r="D12" s="76"/>
      <c r="E12" s="84"/>
      <c r="F12" s="85" t="s">
        <v>9</v>
      </c>
      <c r="G12" s="86">
        <f>G13+G31+G38+G43-1</f>
        <v>23002832</v>
      </c>
      <c r="H12" s="158">
        <f>H13+H31+H38+H43</f>
        <v>1661145.73</v>
      </c>
      <c r="I12" s="5" t="e">
        <f t="shared" ref="I12" si="0">I13+I31+I38+I43</f>
        <v>#REF!</v>
      </c>
      <c r="J12" s="158">
        <f>J13+J31+J38+J43</f>
        <v>1673803.74</v>
      </c>
      <c r="K12" s="158">
        <f>K13+K31+K38+K43</f>
        <v>1673803.74</v>
      </c>
      <c r="L12" s="158">
        <f>L13+L31+L38+L43</f>
        <v>1667742.0209999999</v>
      </c>
      <c r="M12" s="158">
        <f>M13+M31+M38+M43</f>
        <v>6676495.2309999997</v>
      </c>
    </row>
    <row r="13" spans="1:14" ht="16.5" thickBot="1">
      <c r="A13" s="76">
        <v>2</v>
      </c>
      <c r="B13" s="76">
        <v>1</v>
      </c>
      <c r="C13" s="83">
        <v>1</v>
      </c>
      <c r="D13" s="76"/>
      <c r="E13" s="84"/>
      <c r="F13" s="85" t="s">
        <v>10</v>
      </c>
      <c r="G13" s="87">
        <f>G14+G17+G22+G25</f>
        <v>19031957</v>
      </c>
      <c r="H13" s="87">
        <f>H14+H17+H22+H25</f>
        <v>1454830</v>
      </c>
      <c r="I13" s="7" t="e">
        <f t="shared" ref="I13" si="1">I14+I17+I22+I25</f>
        <v>#REF!</v>
      </c>
      <c r="J13" s="87">
        <f>J14+J17+J22+J25</f>
        <v>1464830</v>
      </c>
      <c r="K13" s="87">
        <f>K14+K17+K22+K25</f>
        <v>1464830</v>
      </c>
      <c r="L13" s="87">
        <f>L14+L17+L22+L25</f>
        <v>1464830</v>
      </c>
      <c r="M13" s="87">
        <f>M14+M17+M22+M25</f>
        <v>5849320</v>
      </c>
      <c r="N13" s="6"/>
    </row>
    <row r="14" spans="1:14" ht="16.5" thickBot="1">
      <c r="A14" s="76">
        <v>2</v>
      </c>
      <c r="B14" s="76">
        <v>1</v>
      </c>
      <c r="C14" s="83">
        <v>1</v>
      </c>
      <c r="D14" s="76">
        <v>1</v>
      </c>
      <c r="E14" s="84"/>
      <c r="F14" s="85" t="s">
        <v>11</v>
      </c>
      <c r="G14" s="88">
        <f>G15</f>
        <v>6300000</v>
      </c>
      <c r="H14" s="89">
        <f>H15</f>
        <v>525000</v>
      </c>
      <c r="I14" s="8" t="e">
        <f t="shared" ref="I14" si="2">I15</f>
        <v>#REF!</v>
      </c>
      <c r="J14" s="89">
        <f>J15</f>
        <v>525000</v>
      </c>
      <c r="K14" s="89">
        <f>K15</f>
        <v>525000</v>
      </c>
      <c r="L14" s="89">
        <f>L15</f>
        <v>525000</v>
      </c>
      <c r="M14" s="89">
        <f>M15</f>
        <v>2100000</v>
      </c>
      <c r="N14" s="6"/>
    </row>
    <row r="15" spans="1:14" ht="15.75">
      <c r="A15" s="76">
        <v>2</v>
      </c>
      <c r="B15" s="76">
        <v>1</v>
      </c>
      <c r="C15" s="83">
        <v>1</v>
      </c>
      <c r="D15" s="76">
        <v>1</v>
      </c>
      <c r="E15" s="76">
        <v>1</v>
      </c>
      <c r="F15" s="90" t="s">
        <v>12</v>
      </c>
      <c r="G15" s="91">
        <v>6300000</v>
      </c>
      <c r="H15" s="92">
        <f>225000+300000</f>
        <v>525000</v>
      </c>
      <c r="I15" s="9" t="e">
        <f>+G15-#REF!</f>
        <v>#REF!</v>
      </c>
      <c r="J15" s="92">
        <f>225000+300000</f>
        <v>525000</v>
      </c>
      <c r="K15" s="92">
        <f>225000+300000</f>
        <v>525000</v>
      </c>
      <c r="L15" s="92">
        <f>225000+300000</f>
        <v>525000</v>
      </c>
      <c r="M15" s="92">
        <f>+H15+J15+K15+L15</f>
        <v>2100000</v>
      </c>
    </row>
    <row r="16" spans="1:14" ht="15.75">
      <c r="A16" s="76"/>
      <c r="B16" s="76"/>
      <c r="C16" s="83"/>
      <c r="D16" s="76"/>
      <c r="E16" s="75"/>
      <c r="F16" s="90"/>
      <c r="G16" s="93"/>
      <c r="H16" s="94"/>
      <c r="I16" s="10"/>
      <c r="J16" s="94"/>
      <c r="K16" s="94"/>
      <c r="L16" s="94"/>
      <c r="M16" s="94"/>
    </row>
    <row r="17" spans="1:14" ht="32.25" thickBot="1">
      <c r="A17" s="76">
        <v>2</v>
      </c>
      <c r="B17" s="76">
        <v>1</v>
      </c>
      <c r="C17" s="83">
        <v>1</v>
      </c>
      <c r="D17" s="76">
        <v>2</v>
      </c>
      <c r="E17" s="84"/>
      <c r="F17" s="95" t="s">
        <v>13</v>
      </c>
      <c r="G17" s="86">
        <f>G18</f>
        <v>11267960</v>
      </c>
      <c r="H17" s="96">
        <f t="shared" ref="H17:K17" si="3">SUM(H18:H20)</f>
        <v>929830</v>
      </c>
      <c r="I17" s="11" t="e">
        <f t="shared" ref="I17" si="4">SUM(I18:I20)</f>
        <v>#REF!</v>
      </c>
      <c r="J17" s="96">
        <f t="shared" si="3"/>
        <v>939830</v>
      </c>
      <c r="K17" s="96">
        <f t="shared" si="3"/>
        <v>939830</v>
      </c>
      <c r="L17" s="96">
        <f>SUM(L18:L20)</f>
        <v>939830</v>
      </c>
      <c r="M17" s="96">
        <f>SUM(M18:M20)</f>
        <v>3749320</v>
      </c>
      <c r="N17" s="12"/>
    </row>
    <row r="18" spans="1:14" ht="15.75">
      <c r="A18" s="76">
        <v>2</v>
      </c>
      <c r="B18" s="76">
        <v>1</v>
      </c>
      <c r="C18" s="83">
        <v>1</v>
      </c>
      <c r="D18" s="76">
        <v>2</v>
      </c>
      <c r="E18" s="76">
        <v>1</v>
      </c>
      <c r="F18" s="97" t="s">
        <v>14</v>
      </c>
      <c r="G18" s="98">
        <v>11267960</v>
      </c>
      <c r="H18" s="94">
        <f>51400+75378+60885+73500+48920+80500+93500+73500+122117+110065+85065</f>
        <v>874830</v>
      </c>
      <c r="I18" s="10" t="e">
        <f>+G18-#REF!</f>
        <v>#REF!</v>
      </c>
      <c r="J18" s="94">
        <f>51400+75378+60885+73500+48920+80500+93500+73500+122117+110065+85065+65000</f>
        <v>939830</v>
      </c>
      <c r="K18" s="94">
        <f>51400+75378+60885+73500+48920+80500+93500+73500+122117+110065+85065+65000</f>
        <v>939830</v>
      </c>
      <c r="L18" s="94">
        <f>51400+75378+60885+73500+48920+80500+93500+73500+122117+110065+85065+65000</f>
        <v>939830</v>
      </c>
      <c r="M18" s="94">
        <f>+H18+J18+K18+L18</f>
        <v>3694320</v>
      </c>
    </row>
    <row r="19" spans="1:14" ht="15.75">
      <c r="A19" s="76">
        <v>2</v>
      </c>
      <c r="B19" s="76">
        <v>1</v>
      </c>
      <c r="C19" s="83">
        <v>1</v>
      </c>
      <c r="D19" s="76">
        <v>2</v>
      </c>
      <c r="E19" s="76">
        <v>2</v>
      </c>
      <c r="F19" s="97" t="s">
        <v>15</v>
      </c>
      <c r="G19" s="93"/>
      <c r="H19" s="94"/>
      <c r="I19" s="10"/>
      <c r="J19" s="94"/>
      <c r="K19" s="94"/>
      <c r="L19" s="94"/>
      <c r="M19" s="94">
        <f>+H19+J19+K19+L19</f>
        <v>0</v>
      </c>
    </row>
    <row r="20" spans="1:14" ht="15.75">
      <c r="A20" s="76">
        <v>2</v>
      </c>
      <c r="B20" s="76">
        <v>1</v>
      </c>
      <c r="C20" s="83">
        <v>1</v>
      </c>
      <c r="D20" s="76">
        <v>2</v>
      </c>
      <c r="E20" s="76">
        <v>5</v>
      </c>
      <c r="F20" s="97" t="s">
        <v>16</v>
      </c>
      <c r="G20" s="99"/>
      <c r="H20" s="101">
        <v>55000</v>
      </c>
      <c r="I20" s="13" t="e">
        <f>+G20-#REF!</f>
        <v>#REF!</v>
      </c>
      <c r="J20" s="101"/>
      <c r="K20" s="101"/>
      <c r="L20" s="101"/>
      <c r="M20" s="94">
        <f>+H20+J20+K20+L20</f>
        <v>55000</v>
      </c>
    </row>
    <row r="21" spans="1:14" ht="15.75">
      <c r="A21" s="76"/>
      <c r="B21" s="76"/>
      <c r="C21" s="83"/>
      <c r="D21" s="76"/>
      <c r="E21" s="76"/>
      <c r="F21" s="97"/>
      <c r="G21" s="99"/>
      <c r="H21" s="101" t="s">
        <v>17</v>
      </c>
      <c r="I21" s="13"/>
      <c r="J21" s="101" t="s">
        <v>17</v>
      </c>
      <c r="K21" s="101"/>
      <c r="L21" s="101"/>
      <c r="M21" s="101" t="s">
        <v>17</v>
      </c>
      <c r="N21" s="6"/>
    </row>
    <row r="22" spans="1:14" ht="16.5" thickBot="1">
      <c r="A22" s="76">
        <v>2</v>
      </c>
      <c r="B22" s="76">
        <v>1</v>
      </c>
      <c r="C22" s="83">
        <v>1</v>
      </c>
      <c r="D22" s="76">
        <v>4</v>
      </c>
      <c r="E22" s="84"/>
      <c r="F22" s="95" t="s">
        <v>18</v>
      </c>
      <c r="G22" s="86">
        <f t="shared" ref="G22:M22" si="5">G23</f>
        <v>1463997</v>
      </c>
      <c r="H22" s="87">
        <f t="shared" si="5"/>
        <v>0</v>
      </c>
      <c r="I22" s="7" t="e">
        <f t="shared" si="5"/>
        <v>#REF!</v>
      </c>
      <c r="J22" s="87">
        <f t="shared" si="5"/>
        <v>0</v>
      </c>
      <c r="K22" s="87">
        <f t="shared" si="5"/>
        <v>0</v>
      </c>
      <c r="L22" s="87">
        <f t="shared" si="5"/>
        <v>0</v>
      </c>
      <c r="M22" s="87">
        <f t="shared" si="5"/>
        <v>0</v>
      </c>
      <c r="N22" s="12"/>
    </row>
    <row r="23" spans="1:14" ht="15.75">
      <c r="A23" s="76">
        <v>2</v>
      </c>
      <c r="B23" s="76">
        <v>1</v>
      </c>
      <c r="C23" s="83">
        <v>1</v>
      </c>
      <c r="D23" s="76">
        <v>4</v>
      </c>
      <c r="E23" s="76">
        <v>1</v>
      </c>
      <c r="F23" s="97" t="s">
        <v>19</v>
      </c>
      <c r="G23" s="98">
        <v>1463997</v>
      </c>
      <c r="H23" s="100">
        <v>0</v>
      </c>
      <c r="I23" s="14" t="e">
        <f>+G23-#REF!</f>
        <v>#REF!</v>
      </c>
      <c r="J23" s="100">
        <v>0</v>
      </c>
      <c r="K23" s="100"/>
      <c r="L23" s="100"/>
      <c r="M23" s="100">
        <f>+H23+J23+K23+L23</f>
        <v>0</v>
      </c>
    </row>
    <row r="24" spans="1:14" ht="15.75">
      <c r="A24" s="76"/>
      <c r="B24" s="76"/>
      <c r="C24" s="83"/>
      <c r="D24" s="76"/>
      <c r="E24" s="76"/>
      <c r="F24" s="97"/>
      <c r="G24" s="99"/>
      <c r="H24" s="101"/>
      <c r="I24" s="13"/>
      <c r="J24" s="101"/>
      <c r="K24" s="101"/>
      <c r="L24" s="101"/>
      <c r="M24" s="101"/>
    </row>
    <row r="25" spans="1:14" ht="16.5" thickBot="1">
      <c r="A25" s="76">
        <v>2</v>
      </c>
      <c r="B25" s="76">
        <v>1</v>
      </c>
      <c r="C25" s="83">
        <v>1</v>
      </c>
      <c r="D25" s="76">
        <v>5</v>
      </c>
      <c r="E25" s="84"/>
      <c r="F25" s="95" t="s">
        <v>20</v>
      </c>
      <c r="G25" s="102">
        <f>G26+G29</f>
        <v>0</v>
      </c>
      <c r="H25" s="96">
        <f t="shared" ref="H25:M25" si="6">H26+H27+H28+H29</f>
        <v>0</v>
      </c>
      <c r="I25" s="11">
        <f t="shared" si="6"/>
        <v>0</v>
      </c>
      <c r="J25" s="96">
        <f t="shared" si="6"/>
        <v>0</v>
      </c>
      <c r="K25" s="96">
        <f t="shared" si="6"/>
        <v>0</v>
      </c>
      <c r="L25" s="96">
        <f t="shared" si="6"/>
        <v>0</v>
      </c>
      <c r="M25" s="96">
        <f t="shared" si="6"/>
        <v>0</v>
      </c>
    </row>
    <row r="26" spans="1:14" ht="15.75">
      <c r="A26" s="76">
        <v>2</v>
      </c>
      <c r="B26" s="76">
        <v>1</v>
      </c>
      <c r="C26" s="83">
        <v>1</v>
      </c>
      <c r="D26" s="76">
        <v>5</v>
      </c>
      <c r="E26" s="76">
        <v>1</v>
      </c>
      <c r="F26" s="97" t="s">
        <v>20</v>
      </c>
      <c r="G26" s="99"/>
      <c r="H26" s="101">
        <v>0</v>
      </c>
      <c r="I26" s="13">
        <v>0</v>
      </c>
      <c r="J26" s="101">
        <v>0</v>
      </c>
      <c r="K26" s="101"/>
      <c r="L26" s="101"/>
      <c r="M26" s="101">
        <f>+H26+J26+K26+L26</f>
        <v>0</v>
      </c>
      <c r="N26" s="12"/>
    </row>
    <row r="27" spans="1:14" ht="31.5">
      <c r="A27" s="76">
        <v>2</v>
      </c>
      <c r="B27" s="76">
        <v>1</v>
      </c>
      <c r="C27" s="83">
        <v>1</v>
      </c>
      <c r="D27" s="76">
        <v>5</v>
      </c>
      <c r="E27" s="76">
        <v>2</v>
      </c>
      <c r="F27" s="97" t="s">
        <v>21</v>
      </c>
      <c r="G27" s="99"/>
      <c r="H27" s="101">
        <v>0</v>
      </c>
      <c r="I27" s="13">
        <v>0</v>
      </c>
      <c r="J27" s="101">
        <v>0</v>
      </c>
      <c r="K27" s="101"/>
      <c r="L27" s="101"/>
      <c r="M27" s="101">
        <f t="shared" ref="M27:M28" si="7">+H27+J27+K27+L27</f>
        <v>0</v>
      </c>
    </row>
    <row r="28" spans="1:14" ht="15.75">
      <c r="A28" s="76">
        <v>2</v>
      </c>
      <c r="B28" s="76">
        <v>1</v>
      </c>
      <c r="C28" s="83">
        <v>1</v>
      </c>
      <c r="D28" s="76">
        <v>5</v>
      </c>
      <c r="E28" s="76">
        <v>3</v>
      </c>
      <c r="F28" s="97" t="s">
        <v>22</v>
      </c>
      <c r="G28" s="99"/>
      <c r="H28" s="101">
        <v>0</v>
      </c>
      <c r="I28" s="13">
        <v>0</v>
      </c>
      <c r="J28" s="101">
        <v>0</v>
      </c>
      <c r="K28" s="101"/>
      <c r="L28" s="101"/>
      <c r="M28" s="101">
        <f t="shared" si="7"/>
        <v>0</v>
      </c>
    </row>
    <row r="29" spans="1:14" ht="15.75">
      <c r="A29" s="76">
        <v>2</v>
      </c>
      <c r="B29" s="76">
        <v>1</v>
      </c>
      <c r="C29" s="83">
        <v>1</v>
      </c>
      <c r="D29" s="76">
        <v>5</v>
      </c>
      <c r="E29" s="76">
        <v>4</v>
      </c>
      <c r="F29" s="97" t="s">
        <v>23</v>
      </c>
      <c r="G29" s="99"/>
      <c r="H29" s="101"/>
      <c r="I29" s="13"/>
      <c r="J29" s="101"/>
      <c r="K29" s="101"/>
      <c r="L29" s="101"/>
      <c r="M29" s="101"/>
    </row>
    <row r="30" spans="1:14" ht="16.5" thickBot="1">
      <c r="A30" s="76"/>
      <c r="B30" s="76"/>
      <c r="C30" s="83"/>
      <c r="D30" s="76"/>
      <c r="E30" s="76"/>
      <c r="F30" s="97"/>
      <c r="G30" s="99"/>
      <c r="H30" s="101"/>
      <c r="I30" s="13"/>
      <c r="J30" s="101"/>
      <c r="K30" s="101"/>
      <c r="L30" s="101"/>
      <c r="M30" s="101"/>
    </row>
    <row r="31" spans="1:14" ht="16.5" thickBot="1">
      <c r="A31" s="76">
        <v>2</v>
      </c>
      <c r="B31" s="76">
        <v>1</v>
      </c>
      <c r="C31" s="83">
        <v>2</v>
      </c>
      <c r="D31" s="76"/>
      <c r="E31" s="76"/>
      <c r="F31" s="95" t="s">
        <v>24</v>
      </c>
      <c r="G31" s="103">
        <f t="shared" ref="G31:M31" si="8">G32</f>
        <v>1463997</v>
      </c>
      <c r="H31" s="104">
        <f t="shared" si="8"/>
        <v>0</v>
      </c>
      <c r="I31" s="15" t="e">
        <f t="shared" si="8"/>
        <v>#REF!</v>
      </c>
      <c r="J31" s="104">
        <f t="shared" si="8"/>
        <v>0</v>
      </c>
      <c r="K31" s="104">
        <f t="shared" si="8"/>
        <v>0</v>
      </c>
      <c r="L31" s="104">
        <f t="shared" si="8"/>
        <v>0</v>
      </c>
      <c r="M31" s="104">
        <f t="shared" si="8"/>
        <v>0</v>
      </c>
    </row>
    <row r="32" spans="1:14" ht="16.5" thickBot="1">
      <c r="A32" s="76">
        <v>2</v>
      </c>
      <c r="B32" s="76">
        <v>1</v>
      </c>
      <c r="C32" s="76">
        <v>2</v>
      </c>
      <c r="D32" s="76">
        <v>2</v>
      </c>
      <c r="E32" s="76"/>
      <c r="F32" s="95" t="s">
        <v>25</v>
      </c>
      <c r="G32" s="86">
        <f>G33+G34+G35</f>
        <v>1463997</v>
      </c>
      <c r="H32" s="104">
        <f t="shared" ref="H32:M32" si="9">H35</f>
        <v>0</v>
      </c>
      <c r="I32" s="16" t="e">
        <f t="shared" si="9"/>
        <v>#REF!</v>
      </c>
      <c r="J32" s="104">
        <f t="shared" si="9"/>
        <v>0</v>
      </c>
      <c r="K32" s="104">
        <f t="shared" si="9"/>
        <v>0</v>
      </c>
      <c r="L32" s="104">
        <f t="shared" si="9"/>
        <v>0</v>
      </c>
      <c r="M32" s="104">
        <f t="shared" si="9"/>
        <v>0</v>
      </c>
    </row>
    <row r="33" spans="1:14" ht="31.5">
      <c r="A33" s="76">
        <v>2</v>
      </c>
      <c r="B33" s="76">
        <v>1</v>
      </c>
      <c r="C33" s="76">
        <v>2</v>
      </c>
      <c r="D33" s="76">
        <v>2</v>
      </c>
      <c r="E33" s="76">
        <v>2</v>
      </c>
      <c r="F33" s="95" t="s">
        <v>26</v>
      </c>
      <c r="G33" s="105"/>
      <c r="H33" s="87">
        <v>0</v>
      </c>
      <c r="I33" s="7">
        <v>0</v>
      </c>
      <c r="J33" s="87">
        <v>0</v>
      </c>
      <c r="K33" s="87">
        <v>0</v>
      </c>
      <c r="L33" s="87"/>
      <c r="M33" s="87">
        <f>+H33+J33+K33+L33</f>
        <v>0</v>
      </c>
    </row>
    <row r="34" spans="1:14" ht="15.75">
      <c r="A34" s="76">
        <v>2</v>
      </c>
      <c r="B34" s="76">
        <v>1</v>
      </c>
      <c r="C34" s="76">
        <v>2</v>
      </c>
      <c r="D34" s="76">
        <v>2</v>
      </c>
      <c r="E34" s="76">
        <v>4</v>
      </c>
      <c r="F34" s="97" t="s">
        <v>27</v>
      </c>
      <c r="G34" s="99">
        <v>0</v>
      </c>
      <c r="H34" s="101">
        <v>0</v>
      </c>
      <c r="I34" s="101">
        <v>0</v>
      </c>
      <c r="J34" s="101">
        <v>0</v>
      </c>
      <c r="K34" s="101">
        <v>0</v>
      </c>
      <c r="L34" s="101"/>
      <c r="M34" s="87">
        <f t="shared" ref="M34:M35" si="10">+H34+J34+K34+L34</f>
        <v>0</v>
      </c>
    </row>
    <row r="35" spans="1:14" ht="15.75">
      <c r="A35" s="76">
        <v>2</v>
      </c>
      <c r="B35" s="76">
        <v>1</v>
      </c>
      <c r="C35" s="76">
        <v>2</v>
      </c>
      <c r="D35" s="76">
        <v>2</v>
      </c>
      <c r="E35" s="76">
        <v>15</v>
      </c>
      <c r="F35" s="97" t="s">
        <v>28</v>
      </c>
      <c r="G35" s="99">
        <v>1463997</v>
      </c>
      <c r="H35" s="101"/>
      <c r="I35" s="13" t="e">
        <f>+G35-#REF!</f>
        <v>#REF!</v>
      </c>
      <c r="J35" s="101"/>
      <c r="K35" s="101"/>
      <c r="L35" s="101"/>
      <c r="M35" s="87">
        <f t="shared" si="10"/>
        <v>0</v>
      </c>
      <c r="N35" s="6"/>
    </row>
    <row r="36" spans="1:14" ht="15.75">
      <c r="A36" s="76"/>
      <c r="B36" s="76"/>
      <c r="C36" s="83"/>
      <c r="D36" s="76"/>
      <c r="E36" s="76"/>
      <c r="F36" s="97"/>
      <c r="G36" s="99"/>
      <c r="H36" s="101"/>
      <c r="I36" s="13"/>
      <c r="J36" s="101"/>
      <c r="K36" s="101"/>
      <c r="L36" s="101"/>
      <c r="M36" s="101"/>
    </row>
    <row r="37" spans="1:14" ht="15.75">
      <c r="A37" s="76"/>
      <c r="B37" s="76"/>
      <c r="C37" s="83"/>
      <c r="D37" s="76"/>
      <c r="E37" s="76"/>
      <c r="F37" s="97"/>
      <c r="G37" s="99"/>
      <c r="H37" s="101"/>
      <c r="I37" s="13"/>
      <c r="J37" s="101"/>
      <c r="K37" s="101"/>
      <c r="L37" s="101"/>
      <c r="M37" s="101"/>
    </row>
    <row r="38" spans="1:14" ht="16.5" thickBot="1">
      <c r="A38" s="76">
        <v>2</v>
      </c>
      <c r="B38" s="76">
        <v>1</v>
      </c>
      <c r="C38" s="83">
        <v>3</v>
      </c>
      <c r="D38" s="76"/>
      <c r="E38" s="76"/>
      <c r="F38" s="95" t="s">
        <v>29</v>
      </c>
      <c r="G38" s="99"/>
      <c r="H38" s="101"/>
      <c r="I38" s="13"/>
      <c r="J38" s="101"/>
      <c r="K38" s="101"/>
      <c r="L38" s="101"/>
      <c r="M38" s="101"/>
    </row>
    <row r="39" spans="1:14" ht="16.5" thickBot="1">
      <c r="A39" s="76">
        <v>2</v>
      </c>
      <c r="B39" s="76">
        <v>1</v>
      </c>
      <c r="C39" s="83">
        <v>3</v>
      </c>
      <c r="D39" s="76">
        <v>1</v>
      </c>
      <c r="E39" s="84"/>
      <c r="F39" s="95" t="s">
        <v>30</v>
      </c>
      <c r="G39" s="88">
        <f t="shared" ref="G39:M39" si="11">G40+G41</f>
        <v>0</v>
      </c>
      <c r="H39" s="89">
        <f t="shared" si="11"/>
        <v>0</v>
      </c>
      <c r="I39" s="17">
        <f t="shared" si="11"/>
        <v>0</v>
      </c>
      <c r="J39" s="89">
        <f t="shared" si="11"/>
        <v>0</v>
      </c>
      <c r="K39" s="89">
        <f t="shared" si="11"/>
        <v>0</v>
      </c>
      <c r="L39" s="89">
        <f t="shared" si="11"/>
        <v>0</v>
      </c>
      <c r="M39" s="89">
        <f t="shared" si="11"/>
        <v>0</v>
      </c>
    </row>
    <row r="40" spans="1:14" ht="15.75">
      <c r="A40" s="76">
        <v>2</v>
      </c>
      <c r="B40" s="76">
        <v>1</v>
      </c>
      <c r="C40" s="83">
        <v>3</v>
      </c>
      <c r="D40" s="76">
        <v>1</v>
      </c>
      <c r="E40" s="76">
        <v>1</v>
      </c>
      <c r="F40" s="97" t="s">
        <v>31</v>
      </c>
      <c r="G40" s="98"/>
      <c r="H40" s="101">
        <f>G40*12</f>
        <v>0</v>
      </c>
      <c r="I40" s="101">
        <f t="shared" ref="I40:J41" si="12">H40*12</f>
        <v>0</v>
      </c>
      <c r="J40" s="101">
        <f t="shared" si="12"/>
        <v>0</v>
      </c>
      <c r="K40" s="101">
        <f>J40*12</f>
        <v>0</v>
      </c>
      <c r="L40" s="101"/>
      <c r="M40" s="101">
        <f>+H40+J40+K40+L40</f>
        <v>0</v>
      </c>
    </row>
    <row r="41" spans="1:14" ht="15.75">
      <c r="A41" s="76">
        <v>2</v>
      </c>
      <c r="B41" s="76">
        <v>1</v>
      </c>
      <c r="C41" s="83">
        <v>3</v>
      </c>
      <c r="D41" s="76">
        <v>1</v>
      </c>
      <c r="E41" s="76">
        <v>2</v>
      </c>
      <c r="F41" s="97" t="s">
        <v>32</v>
      </c>
      <c r="G41" s="99"/>
      <c r="H41" s="101">
        <f>G41*12</f>
        <v>0</v>
      </c>
      <c r="I41" s="101">
        <f t="shared" si="12"/>
        <v>0</v>
      </c>
      <c r="J41" s="101">
        <f t="shared" si="12"/>
        <v>0</v>
      </c>
      <c r="K41" s="101">
        <f>J41*12</f>
        <v>0</v>
      </c>
      <c r="L41" s="101"/>
      <c r="M41" s="101">
        <f>+H41+J41+K41+L41</f>
        <v>0</v>
      </c>
    </row>
    <row r="42" spans="1:14" s="18" customFormat="1" ht="15.75">
      <c r="A42" s="76"/>
      <c r="B42" s="76"/>
      <c r="C42" s="83"/>
      <c r="D42" s="76"/>
      <c r="E42" s="76"/>
      <c r="F42" s="97"/>
      <c r="G42" s="99"/>
      <c r="H42" s="101"/>
      <c r="I42" s="13"/>
      <c r="J42" s="101"/>
      <c r="K42" s="101"/>
      <c r="L42" s="101"/>
      <c r="M42" s="101"/>
      <c r="N42" s="19"/>
    </row>
    <row r="43" spans="1:14" ht="32.25" thickBot="1">
      <c r="A43" s="76">
        <v>2</v>
      </c>
      <c r="B43" s="106">
        <v>1</v>
      </c>
      <c r="C43" s="107">
        <v>5</v>
      </c>
      <c r="D43" s="84"/>
      <c r="E43" s="84"/>
      <c r="F43" s="95" t="s">
        <v>33</v>
      </c>
      <c r="G43" s="86">
        <f t="shared" ref="G43:H43" si="13">SUM(G44:G46)</f>
        <v>2506879</v>
      </c>
      <c r="H43" s="87">
        <f t="shared" si="13"/>
        <v>206315.72999999998</v>
      </c>
      <c r="I43" s="7" t="e">
        <f t="shared" ref="I43:K43" si="14">SUM(I44:I46)</f>
        <v>#REF!</v>
      </c>
      <c r="J43" s="87">
        <f t="shared" si="14"/>
        <v>208973.74</v>
      </c>
      <c r="K43" s="87">
        <f t="shared" si="14"/>
        <v>208973.74</v>
      </c>
      <c r="L43" s="87">
        <f>SUM(L44:L46)</f>
        <v>202912.02100000001</v>
      </c>
      <c r="M43" s="87">
        <f>SUM(M44:M46)</f>
        <v>827175.23100000003</v>
      </c>
    </row>
    <row r="44" spans="1:14" ht="15.75">
      <c r="A44" s="76">
        <v>2</v>
      </c>
      <c r="B44" s="76">
        <v>1</v>
      </c>
      <c r="C44" s="83">
        <v>5</v>
      </c>
      <c r="D44" s="76">
        <v>1</v>
      </c>
      <c r="E44" s="76"/>
      <c r="F44" s="90" t="s">
        <v>34</v>
      </c>
      <c r="G44" s="98">
        <v>1128795</v>
      </c>
      <c r="H44" s="100">
        <v>92444.4</v>
      </c>
      <c r="I44" s="14" t="e">
        <f>+G44-#REF!</f>
        <v>#REF!</v>
      </c>
      <c r="J44" s="100">
        <v>94075.8</v>
      </c>
      <c r="K44" s="100">
        <v>94075.8</v>
      </c>
      <c r="L44" s="100">
        <f>94075.801-6061.72</f>
        <v>88014.081000000006</v>
      </c>
      <c r="M44" s="100">
        <f>+H44+J44+K44+L44</f>
        <v>368610.08100000001</v>
      </c>
      <c r="N44" s="6"/>
    </row>
    <row r="45" spans="1:14" ht="15.75">
      <c r="A45" s="76">
        <v>2</v>
      </c>
      <c r="B45" s="76">
        <v>1</v>
      </c>
      <c r="C45" s="83">
        <v>5</v>
      </c>
      <c r="D45" s="76">
        <v>2</v>
      </c>
      <c r="E45" s="76"/>
      <c r="F45" s="90" t="s">
        <v>35</v>
      </c>
      <c r="G45" s="99">
        <v>1247325</v>
      </c>
      <c r="H45" s="101">
        <v>103292.95</v>
      </c>
      <c r="I45" s="13" t="e">
        <f>+G45-#REF!</f>
        <v>#REF!</v>
      </c>
      <c r="J45" s="101">
        <v>104002.95</v>
      </c>
      <c r="K45" s="101">
        <v>104002.95</v>
      </c>
      <c r="L45" s="101">
        <v>104002.95</v>
      </c>
      <c r="M45" s="101">
        <f>+H45+J45+K45+L45</f>
        <v>415301.8</v>
      </c>
    </row>
    <row r="46" spans="1:14" ht="15.75">
      <c r="A46" s="76">
        <v>2</v>
      </c>
      <c r="B46" s="76">
        <v>1</v>
      </c>
      <c r="C46" s="83">
        <v>5</v>
      </c>
      <c r="D46" s="76">
        <v>3</v>
      </c>
      <c r="E46" s="76"/>
      <c r="F46" s="97" t="s">
        <v>36</v>
      </c>
      <c r="G46" s="99">
        <v>130759</v>
      </c>
      <c r="H46" s="101">
        <v>10578.38</v>
      </c>
      <c r="I46" s="13" t="e">
        <f>+G46-#REF!</f>
        <v>#REF!</v>
      </c>
      <c r="J46" s="101">
        <v>10894.99</v>
      </c>
      <c r="K46" s="101">
        <v>10894.99</v>
      </c>
      <c r="L46" s="101">
        <v>10894.99</v>
      </c>
      <c r="M46" s="101">
        <f>+H46+J46+K46+L46</f>
        <v>43263.35</v>
      </c>
      <c r="N46" s="6"/>
    </row>
    <row r="47" spans="1:14" ht="15.75">
      <c r="A47" s="76"/>
      <c r="B47" s="76"/>
      <c r="C47" s="83"/>
      <c r="D47" s="76"/>
      <c r="E47" s="76"/>
      <c r="F47" s="97"/>
      <c r="G47" s="99"/>
      <c r="H47" s="101"/>
      <c r="I47" s="13"/>
      <c r="J47" s="101"/>
      <c r="K47" s="101"/>
      <c r="L47" s="101"/>
      <c r="M47" s="101"/>
    </row>
    <row r="48" spans="1:14" ht="16.5" thickBot="1">
      <c r="A48" s="76">
        <v>2</v>
      </c>
      <c r="B48" s="76">
        <v>2</v>
      </c>
      <c r="C48" s="83"/>
      <c r="D48" s="76"/>
      <c r="E48" s="84"/>
      <c r="F48" s="85" t="s">
        <v>37</v>
      </c>
      <c r="G48" s="86">
        <f t="shared" ref="G48:K48" si="15">G49+G57+G61+G65+G69+G83+G91+G78+G106</f>
        <v>18307031</v>
      </c>
      <c r="H48" s="96">
        <f t="shared" si="15"/>
        <v>1340446.24</v>
      </c>
      <c r="I48" s="11" t="e">
        <f t="shared" si="15"/>
        <v>#REF!</v>
      </c>
      <c r="J48" s="96">
        <f t="shared" si="15"/>
        <v>1520971.4000000001</v>
      </c>
      <c r="K48" s="96">
        <f t="shared" si="15"/>
        <v>1562030.84</v>
      </c>
      <c r="L48" s="96">
        <f>L49+L57+L61+L65+L69+L83+L91+L78+L106</f>
        <v>2163287.7000000002</v>
      </c>
      <c r="M48" s="96">
        <f>M49+M57+M61+M65+M69+M83+M91+M78+M106</f>
        <v>6586736.1799999997</v>
      </c>
      <c r="N48" s="12"/>
    </row>
    <row r="49" spans="1:14" ht="16.5" thickBot="1">
      <c r="A49" s="76">
        <v>2</v>
      </c>
      <c r="B49" s="76">
        <v>2</v>
      </c>
      <c r="C49" s="83">
        <v>1</v>
      </c>
      <c r="D49" s="76"/>
      <c r="E49" s="84"/>
      <c r="F49" s="85" t="s">
        <v>38</v>
      </c>
      <c r="G49" s="103">
        <f t="shared" ref="G49:J49" si="16">G50+G51+G52+G54</f>
        <v>1401915</v>
      </c>
      <c r="H49" s="87">
        <f t="shared" si="16"/>
        <v>122900.01999999999</v>
      </c>
      <c r="I49" s="7" t="e">
        <f t="shared" si="16"/>
        <v>#REF!</v>
      </c>
      <c r="J49" s="87">
        <f t="shared" si="16"/>
        <v>121985.62</v>
      </c>
      <c r="K49" s="87">
        <f>K50+K51+K52+K54</f>
        <v>120045.4</v>
      </c>
      <c r="L49" s="87">
        <f>L50+L51+L52+L54</f>
        <v>164988.94</v>
      </c>
      <c r="M49" s="87">
        <f>M50+M51+M52+M54</f>
        <v>529919.98</v>
      </c>
    </row>
    <row r="50" spans="1:14" ht="15.75">
      <c r="A50" s="76">
        <v>2</v>
      </c>
      <c r="B50" s="76">
        <v>2</v>
      </c>
      <c r="C50" s="83">
        <v>1</v>
      </c>
      <c r="D50" s="76">
        <v>3</v>
      </c>
      <c r="E50" s="76"/>
      <c r="F50" s="90" t="s">
        <v>39</v>
      </c>
      <c r="G50" s="98">
        <v>336000</v>
      </c>
      <c r="H50" s="100">
        <f>47963.82+22207.42+2155</f>
        <v>72326.239999999991</v>
      </c>
      <c r="I50" s="14" t="e">
        <f>+G50-#REF!</f>
        <v>#REF!</v>
      </c>
      <c r="J50" s="100">
        <f>8785.14+2212.21+22518.17+31889</f>
        <v>65404.52</v>
      </c>
      <c r="K50" s="100">
        <f>31889+22264.93+2041</f>
        <v>56194.93</v>
      </c>
      <c r="L50" s="100">
        <f>22125.78+42779+2041</f>
        <v>66945.78</v>
      </c>
      <c r="M50" s="100">
        <f>+H50+J50+K50+L50</f>
        <v>260871.46999999997</v>
      </c>
      <c r="N50" s="6"/>
    </row>
    <row r="51" spans="1:14" ht="15.75">
      <c r="A51" s="76">
        <v>2</v>
      </c>
      <c r="B51" s="76">
        <v>2</v>
      </c>
      <c r="C51" s="83">
        <v>1</v>
      </c>
      <c r="D51" s="76">
        <v>4</v>
      </c>
      <c r="E51" s="76"/>
      <c r="F51" s="90" t="s">
        <v>40</v>
      </c>
      <c r="G51" s="99">
        <v>47822</v>
      </c>
      <c r="H51" s="101"/>
      <c r="I51" s="13"/>
      <c r="J51" s="101"/>
      <c r="K51" s="101"/>
      <c r="L51" s="101"/>
      <c r="M51" s="101"/>
      <c r="N51" s="31"/>
    </row>
    <row r="52" spans="1:14" ht="15.75">
      <c r="A52" s="76">
        <v>2</v>
      </c>
      <c r="B52" s="76">
        <v>2</v>
      </c>
      <c r="C52" s="83">
        <v>1</v>
      </c>
      <c r="D52" s="76">
        <v>5</v>
      </c>
      <c r="E52" s="76"/>
      <c r="F52" s="90" t="s">
        <v>41</v>
      </c>
      <c r="G52" s="99">
        <v>346093</v>
      </c>
      <c r="H52" s="101"/>
      <c r="I52" s="13" t="e">
        <f>+G52-#REF!</f>
        <v>#REF!</v>
      </c>
      <c r="J52" s="101"/>
      <c r="K52" s="101">
        <v>9289.85</v>
      </c>
      <c r="L52" s="101">
        <v>40068.33</v>
      </c>
      <c r="M52" s="101">
        <f>+H52+J52+K52+L52</f>
        <v>49358.18</v>
      </c>
      <c r="N52" s="6"/>
    </row>
    <row r="53" spans="1:14" ht="15.75">
      <c r="A53" s="76"/>
      <c r="B53" s="76"/>
      <c r="C53" s="83"/>
      <c r="D53" s="76"/>
      <c r="E53" s="76"/>
      <c r="F53" s="90"/>
      <c r="G53" s="99"/>
      <c r="H53" s="101"/>
      <c r="I53" s="13"/>
      <c r="J53" s="101"/>
      <c r="K53" s="101"/>
      <c r="L53" s="101"/>
      <c r="M53" s="101"/>
      <c r="N53" s="6"/>
    </row>
    <row r="54" spans="1:14" ht="16.5" thickBot="1">
      <c r="A54" s="76">
        <v>2</v>
      </c>
      <c r="B54" s="76">
        <v>2</v>
      </c>
      <c r="C54" s="83">
        <v>1</v>
      </c>
      <c r="D54" s="76">
        <v>6</v>
      </c>
      <c r="E54" s="76"/>
      <c r="F54" s="95" t="s">
        <v>42</v>
      </c>
      <c r="G54" s="86">
        <f t="shared" ref="G54:L54" si="17">G55</f>
        <v>672000</v>
      </c>
      <c r="H54" s="108">
        <f t="shared" si="17"/>
        <v>50573.78</v>
      </c>
      <c r="I54" s="21" t="e">
        <f t="shared" si="17"/>
        <v>#REF!</v>
      </c>
      <c r="J54" s="108">
        <f t="shared" si="17"/>
        <v>56581.1</v>
      </c>
      <c r="K54" s="108">
        <f t="shared" si="17"/>
        <v>54560.62</v>
      </c>
      <c r="L54" s="108">
        <f t="shared" si="17"/>
        <v>57974.83</v>
      </c>
      <c r="M54" s="108">
        <f>M55</f>
        <v>219690.33000000002</v>
      </c>
    </row>
    <row r="55" spans="1:14" ht="15.75">
      <c r="A55" s="76">
        <v>2</v>
      </c>
      <c r="B55" s="76">
        <v>2</v>
      </c>
      <c r="C55" s="83">
        <v>1</v>
      </c>
      <c r="D55" s="76">
        <v>6</v>
      </c>
      <c r="E55" s="76">
        <v>1</v>
      </c>
      <c r="F55" s="90" t="s">
        <v>43</v>
      </c>
      <c r="G55" s="98">
        <v>672000</v>
      </c>
      <c r="H55" s="101">
        <v>50573.78</v>
      </c>
      <c r="I55" s="14" t="e">
        <f>+G55-#REF!</f>
        <v>#REF!</v>
      </c>
      <c r="J55" s="101">
        <v>56581.1</v>
      </c>
      <c r="K55" s="101">
        <v>54560.62</v>
      </c>
      <c r="L55" s="101">
        <v>57974.83</v>
      </c>
      <c r="M55" s="101">
        <f>+H55+J55+K55+L55</f>
        <v>219690.33000000002</v>
      </c>
      <c r="N55" s="6"/>
    </row>
    <row r="56" spans="1:14" ht="15.75">
      <c r="A56" s="76"/>
      <c r="B56" s="76"/>
      <c r="C56" s="83"/>
      <c r="D56" s="76"/>
      <c r="E56" s="76"/>
      <c r="F56" s="90"/>
      <c r="G56" s="99"/>
      <c r="H56" s="101"/>
      <c r="I56" s="13"/>
      <c r="J56" s="101"/>
      <c r="K56" s="101"/>
      <c r="L56" s="101"/>
      <c r="M56" s="101"/>
    </row>
    <row r="57" spans="1:14" ht="32.25" thickBot="1">
      <c r="A57" s="76">
        <v>2</v>
      </c>
      <c r="B57" s="76">
        <v>2</v>
      </c>
      <c r="C57" s="83">
        <v>2</v>
      </c>
      <c r="D57" s="76"/>
      <c r="E57" s="76"/>
      <c r="F57" s="95" t="s">
        <v>44</v>
      </c>
      <c r="G57" s="86">
        <f>SUM(G58:G59)</f>
        <v>175500</v>
      </c>
      <c r="H57" s="87">
        <f t="shared" ref="H57:K57" si="18">H58+H59</f>
        <v>0</v>
      </c>
      <c r="I57" s="22" t="e">
        <f t="shared" si="18"/>
        <v>#REF!</v>
      </c>
      <c r="J57" s="87">
        <f t="shared" si="18"/>
        <v>3325</v>
      </c>
      <c r="K57" s="87">
        <f t="shared" si="18"/>
        <v>7450</v>
      </c>
      <c r="L57" s="87">
        <f>L58+L59</f>
        <v>4760</v>
      </c>
      <c r="M57" s="87">
        <f>M58+M59</f>
        <v>15535</v>
      </c>
    </row>
    <row r="58" spans="1:14" ht="15.75">
      <c r="A58" s="76">
        <v>2</v>
      </c>
      <c r="B58" s="76">
        <v>2</v>
      </c>
      <c r="C58" s="83">
        <v>2</v>
      </c>
      <c r="D58" s="76">
        <v>1</v>
      </c>
      <c r="E58" s="76"/>
      <c r="F58" s="97" t="s">
        <v>45</v>
      </c>
      <c r="G58" s="98">
        <v>175500</v>
      </c>
      <c r="H58" s="100"/>
      <c r="I58" s="13" t="e">
        <f>+G58-#REF!</f>
        <v>#REF!</v>
      </c>
      <c r="J58" s="100">
        <v>3100</v>
      </c>
      <c r="K58" s="100">
        <v>3450</v>
      </c>
      <c r="L58" s="100">
        <v>0</v>
      </c>
      <c r="M58" s="100">
        <f>+H58+J58+K58+L58</f>
        <v>6550</v>
      </c>
      <c r="N58" s="23"/>
    </row>
    <row r="59" spans="1:14" ht="15.75">
      <c r="A59" s="76">
        <v>2</v>
      </c>
      <c r="B59" s="76">
        <v>2</v>
      </c>
      <c r="C59" s="83">
        <v>2</v>
      </c>
      <c r="D59" s="76">
        <v>2</v>
      </c>
      <c r="E59" s="76"/>
      <c r="F59" s="97" t="s">
        <v>46</v>
      </c>
      <c r="G59" s="99"/>
      <c r="H59" s="101"/>
      <c r="I59" s="13" t="e">
        <f>+G59-#REF!</f>
        <v>#REF!</v>
      </c>
      <c r="J59" s="101">
        <v>225</v>
      </c>
      <c r="K59" s="101">
        <v>4000</v>
      </c>
      <c r="L59" s="101">
        <v>4760</v>
      </c>
      <c r="M59" s="101">
        <f>+H59+J59+K59+L59</f>
        <v>8985</v>
      </c>
    </row>
    <row r="60" spans="1:14" ht="15.75">
      <c r="A60" s="76"/>
      <c r="B60" s="76"/>
      <c r="C60" s="83"/>
      <c r="D60" s="76"/>
      <c r="E60" s="76"/>
      <c r="F60" s="90"/>
      <c r="G60" s="99"/>
      <c r="H60" s="101"/>
      <c r="I60" s="13"/>
      <c r="J60" s="101"/>
      <c r="K60" s="101"/>
      <c r="L60" s="101"/>
      <c r="M60" s="101"/>
    </row>
    <row r="61" spans="1:14" ht="16.5" thickBot="1">
      <c r="A61" s="76">
        <v>2</v>
      </c>
      <c r="B61" s="76">
        <v>2</v>
      </c>
      <c r="C61" s="83">
        <v>3</v>
      </c>
      <c r="D61" s="76"/>
      <c r="E61" s="76"/>
      <c r="F61" s="95" t="s">
        <v>47</v>
      </c>
      <c r="G61" s="86">
        <f t="shared" ref="G61:K61" si="19">G62+G63</f>
        <v>550000</v>
      </c>
      <c r="H61" s="96">
        <f t="shared" si="19"/>
        <v>0</v>
      </c>
      <c r="I61" s="11" t="e">
        <f t="shared" si="19"/>
        <v>#REF!</v>
      </c>
      <c r="J61" s="96">
        <f t="shared" si="19"/>
        <v>0</v>
      </c>
      <c r="K61" s="96">
        <f t="shared" si="19"/>
        <v>1600</v>
      </c>
      <c r="L61" s="96">
        <f>L62+L63</f>
        <v>90183.12</v>
      </c>
      <c r="M61" s="96">
        <f>M62+M63</f>
        <v>91783.12</v>
      </c>
    </row>
    <row r="62" spans="1:14" ht="15.75">
      <c r="A62" s="76">
        <v>2</v>
      </c>
      <c r="B62" s="76">
        <v>2</v>
      </c>
      <c r="C62" s="83">
        <v>3</v>
      </c>
      <c r="D62" s="76">
        <v>1</v>
      </c>
      <c r="E62" s="110"/>
      <c r="F62" s="97" t="s">
        <v>48</v>
      </c>
      <c r="G62" s="91"/>
      <c r="H62" s="92"/>
      <c r="I62" s="9" t="e">
        <f>+G62-#REF!</f>
        <v>#REF!</v>
      </c>
      <c r="J62" s="92"/>
      <c r="K62" s="92">
        <f>1000+300+300</f>
        <v>1600</v>
      </c>
      <c r="L62" s="92">
        <f>2000+500+1000+1000</f>
        <v>4500</v>
      </c>
      <c r="M62" s="100">
        <f>+H62+J62+K62+L62</f>
        <v>6100</v>
      </c>
    </row>
    <row r="63" spans="1:14" ht="15.75">
      <c r="A63" s="76">
        <v>2</v>
      </c>
      <c r="B63" s="76">
        <v>2</v>
      </c>
      <c r="C63" s="83">
        <v>3</v>
      </c>
      <c r="D63" s="76">
        <v>2</v>
      </c>
      <c r="E63" s="110"/>
      <c r="F63" s="97" t="s">
        <v>49</v>
      </c>
      <c r="G63" s="99">
        <v>550000</v>
      </c>
      <c r="H63" s="101"/>
      <c r="I63" s="13" t="e">
        <f>+G63-#REF!</f>
        <v>#REF!</v>
      </c>
      <c r="J63" s="101"/>
      <c r="K63" s="101"/>
      <c r="L63" s="101">
        <v>85683.12</v>
      </c>
      <c r="M63" s="101">
        <f>+H63+J63+K63+L63</f>
        <v>85683.12</v>
      </c>
    </row>
    <row r="64" spans="1:14" ht="15.75">
      <c r="A64" s="76"/>
      <c r="B64" s="76"/>
      <c r="C64" s="83"/>
      <c r="D64" s="76"/>
      <c r="E64" s="76"/>
      <c r="F64" s="97"/>
      <c r="G64" s="99"/>
      <c r="H64" s="101"/>
      <c r="I64" s="13" t="e">
        <f>+G64-#REF!</f>
        <v>#REF!</v>
      </c>
      <c r="J64" s="101"/>
      <c r="K64" s="101"/>
      <c r="L64" s="101"/>
      <c r="M64" s="101"/>
    </row>
    <row r="65" spans="1:14" ht="16.5" thickBot="1">
      <c r="A65" s="76">
        <v>2</v>
      </c>
      <c r="B65" s="76">
        <v>2</v>
      </c>
      <c r="C65" s="83">
        <v>4</v>
      </c>
      <c r="D65" s="76"/>
      <c r="E65" s="76"/>
      <c r="F65" s="95" t="s">
        <v>50</v>
      </c>
      <c r="G65" s="86">
        <f t="shared" ref="G65:H65" si="20">G66+G67</f>
        <v>280000</v>
      </c>
      <c r="H65" s="96">
        <f t="shared" si="20"/>
        <v>6910.99</v>
      </c>
      <c r="I65" s="11" t="e">
        <f>+G65-#REF!</f>
        <v>#REF!</v>
      </c>
      <c r="J65" s="96">
        <f t="shared" ref="J65:K65" si="21">J66+J67</f>
        <v>1600</v>
      </c>
      <c r="K65" s="96">
        <f t="shared" si="21"/>
        <v>5688.34</v>
      </c>
      <c r="L65" s="96">
        <f>L66+L67</f>
        <v>17923.03</v>
      </c>
      <c r="M65" s="96">
        <f>M66+M67</f>
        <v>32122.36</v>
      </c>
    </row>
    <row r="66" spans="1:14" ht="15.75">
      <c r="A66" s="76">
        <v>2</v>
      </c>
      <c r="B66" s="76">
        <v>2</v>
      </c>
      <c r="C66" s="83">
        <v>4</v>
      </c>
      <c r="D66" s="76">
        <v>1</v>
      </c>
      <c r="E66" s="76"/>
      <c r="F66" s="97" t="s">
        <v>51</v>
      </c>
      <c r="G66" s="98">
        <v>280000</v>
      </c>
      <c r="H66" s="101">
        <f>780+6130.99</f>
        <v>6910.99</v>
      </c>
      <c r="I66" s="13" t="e">
        <f>+G66-#REF!</f>
        <v>#REF!</v>
      </c>
      <c r="J66" s="101">
        <f>200+100+100+200+300+200+200+300</f>
        <v>1600</v>
      </c>
      <c r="K66" s="101">
        <f>4338.34+100+100+100+100+100+100+200+50+100+100+100+100+100</f>
        <v>5688.34</v>
      </c>
      <c r="L66" s="101">
        <f>10037.83+100+100+100+7585.2</f>
        <v>17923.03</v>
      </c>
      <c r="M66" s="101">
        <f>+H66+J66+K66+L66</f>
        <v>32122.36</v>
      </c>
      <c r="N66" s="6"/>
    </row>
    <row r="67" spans="1:14" ht="15.75">
      <c r="A67" s="76">
        <v>2</v>
      </c>
      <c r="B67" s="76">
        <v>2</v>
      </c>
      <c r="C67" s="83">
        <v>4</v>
      </c>
      <c r="D67" s="76">
        <v>3</v>
      </c>
      <c r="E67" s="76"/>
      <c r="F67" s="97" t="s">
        <v>52</v>
      </c>
      <c r="G67" s="99"/>
      <c r="H67" s="101">
        <v>0</v>
      </c>
      <c r="I67" s="13" t="e">
        <f>+G67-#REF!</f>
        <v>#REF!</v>
      </c>
      <c r="J67" s="101">
        <v>0</v>
      </c>
      <c r="K67" s="101"/>
      <c r="L67" s="101"/>
      <c r="M67" s="101">
        <f>+H67+J67+K67</f>
        <v>0</v>
      </c>
    </row>
    <row r="68" spans="1:14" ht="15.75">
      <c r="A68" s="76"/>
      <c r="B68" s="76"/>
      <c r="C68" s="83"/>
      <c r="D68" s="76"/>
      <c r="E68" s="76"/>
      <c r="F68" s="97"/>
      <c r="G68" s="99"/>
      <c r="H68" s="101"/>
      <c r="I68" s="13" t="e">
        <f>+G68-#REF!</f>
        <v>#REF!</v>
      </c>
      <c r="J68" s="101"/>
      <c r="K68" s="101"/>
      <c r="L68" s="101"/>
      <c r="M68" s="101"/>
    </row>
    <row r="69" spans="1:14" ht="16.5" thickBot="1">
      <c r="A69" s="76">
        <v>2</v>
      </c>
      <c r="B69" s="76">
        <v>2</v>
      </c>
      <c r="C69" s="83">
        <v>5</v>
      </c>
      <c r="D69" s="76"/>
      <c r="E69" s="76"/>
      <c r="F69" s="95" t="s">
        <v>53</v>
      </c>
      <c r="G69" s="86">
        <f>G70+G75</f>
        <v>10015311</v>
      </c>
      <c r="H69" s="87">
        <f t="shared" ref="H69:K69" si="22">H72+H70</f>
        <v>792285.26</v>
      </c>
      <c r="I69" s="7" t="e">
        <f t="shared" si="22"/>
        <v>#REF!</v>
      </c>
      <c r="J69" s="87">
        <f t="shared" si="22"/>
        <v>801242.44</v>
      </c>
      <c r="K69" s="87">
        <f t="shared" si="22"/>
        <v>801396.64</v>
      </c>
      <c r="L69" s="87">
        <f>L72+L70</f>
        <v>806109.24</v>
      </c>
      <c r="M69" s="87">
        <f>M72+M70</f>
        <v>3201033.58</v>
      </c>
    </row>
    <row r="70" spans="1:14" ht="15.75">
      <c r="A70" s="76">
        <v>2</v>
      </c>
      <c r="B70" s="76">
        <v>2</v>
      </c>
      <c r="C70" s="83">
        <v>5</v>
      </c>
      <c r="D70" s="76">
        <v>1</v>
      </c>
      <c r="E70" s="76"/>
      <c r="F70" s="90" t="s">
        <v>54</v>
      </c>
      <c r="G70" s="98">
        <v>9685383</v>
      </c>
      <c r="H70" s="100">
        <f>17098.97+766926.29</f>
        <v>784025.26</v>
      </c>
      <c r="I70" s="14" t="e">
        <f>+G70-#REF!</f>
        <v>#REF!</v>
      </c>
      <c r="J70" s="100">
        <f>17294.32+775688.12</f>
        <v>792982.44</v>
      </c>
      <c r="K70" s="100">
        <f>17297.68+775838.96</f>
        <v>793136.64000000001</v>
      </c>
      <c r="L70" s="100">
        <f>17400.46+780448.78</f>
        <v>797849.24</v>
      </c>
      <c r="M70" s="100">
        <f>+H70+J70+K70+L70</f>
        <v>3167993.58</v>
      </c>
      <c r="N70" s="6"/>
    </row>
    <row r="71" spans="1:14" ht="15.75">
      <c r="A71" s="76"/>
      <c r="B71" s="76"/>
      <c r="C71" s="83"/>
      <c r="D71" s="76"/>
      <c r="E71" s="110"/>
      <c r="F71" s="97"/>
      <c r="G71" s="99"/>
      <c r="H71" s="101"/>
      <c r="I71" s="13"/>
      <c r="J71" s="101"/>
      <c r="K71" s="101"/>
      <c r="L71" s="101"/>
      <c r="M71" s="101"/>
    </row>
    <row r="72" spans="1:14" ht="16.5" thickBot="1">
      <c r="A72" s="76">
        <v>2</v>
      </c>
      <c r="B72" s="76">
        <v>2</v>
      </c>
      <c r="C72" s="83">
        <v>5</v>
      </c>
      <c r="D72" s="76">
        <v>3</v>
      </c>
      <c r="E72" s="84"/>
      <c r="F72" s="95" t="s">
        <v>55</v>
      </c>
      <c r="G72" s="86">
        <f t="shared" ref="G72:M72" si="23">G73+G74+G75</f>
        <v>329928</v>
      </c>
      <c r="H72" s="96">
        <f t="shared" si="23"/>
        <v>8260</v>
      </c>
      <c r="I72" s="11" t="e">
        <f t="shared" si="23"/>
        <v>#REF!</v>
      </c>
      <c r="J72" s="96">
        <f t="shared" si="23"/>
        <v>8260</v>
      </c>
      <c r="K72" s="96">
        <f t="shared" si="23"/>
        <v>8260</v>
      </c>
      <c r="L72" s="96">
        <f t="shared" si="23"/>
        <v>8260</v>
      </c>
      <c r="M72" s="96">
        <f t="shared" si="23"/>
        <v>33040</v>
      </c>
    </row>
    <row r="73" spans="1:14" ht="15.75">
      <c r="A73" s="76">
        <v>2</v>
      </c>
      <c r="B73" s="76">
        <v>2</v>
      </c>
      <c r="C73" s="83">
        <v>5</v>
      </c>
      <c r="D73" s="76">
        <v>3</v>
      </c>
      <c r="E73" s="76">
        <v>2</v>
      </c>
      <c r="F73" s="90" t="s">
        <v>56</v>
      </c>
      <c r="G73" s="98"/>
      <c r="H73" s="101">
        <v>0</v>
      </c>
      <c r="I73" s="13" t="e">
        <f>+G73-#REF!</f>
        <v>#REF!</v>
      </c>
      <c r="J73" s="101">
        <v>0</v>
      </c>
      <c r="K73" s="101"/>
      <c r="L73" s="101"/>
      <c r="M73" s="101">
        <f>+H73+J73+K73+L73</f>
        <v>0</v>
      </c>
    </row>
    <row r="74" spans="1:14" ht="15.75">
      <c r="A74" s="76">
        <v>2</v>
      </c>
      <c r="B74" s="76">
        <v>2</v>
      </c>
      <c r="C74" s="83">
        <v>5</v>
      </c>
      <c r="D74" s="76">
        <v>3</v>
      </c>
      <c r="E74" s="76">
        <v>3</v>
      </c>
      <c r="F74" s="90" t="s">
        <v>57</v>
      </c>
      <c r="G74" s="99"/>
      <c r="H74" s="101"/>
      <c r="I74" s="13" t="e">
        <f>+G74-#REF!</f>
        <v>#REF!</v>
      </c>
      <c r="J74" s="101"/>
      <c r="K74" s="101"/>
      <c r="L74" s="101"/>
      <c r="M74" s="101">
        <f>+H74+J74+K74+L74</f>
        <v>0</v>
      </c>
    </row>
    <row r="75" spans="1:14" ht="15.75">
      <c r="A75" s="76">
        <v>2</v>
      </c>
      <c r="B75" s="76">
        <v>2</v>
      </c>
      <c r="C75" s="83">
        <v>5</v>
      </c>
      <c r="D75" s="76">
        <v>3</v>
      </c>
      <c r="E75" s="76">
        <v>4</v>
      </c>
      <c r="F75" s="90" t="s">
        <v>58</v>
      </c>
      <c r="G75" s="99">
        <v>329928</v>
      </c>
      <c r="H75" s="101">
        <v>8260</v>
      </c>
      <c r="I75" s="13" t="e">
        <f>+G75-#REF!</f>
        <v>#REF!</v>
      </c>
      <c r="J75" s="101">
        <v>8260</v>
      </c>
      <c r="K75" s="101">
        <v>8260</v>
      </c>
      <c r="L75" s="101">
        <v>8260</v>
      </c>
      <c r="M75" s="101">
        <f>+H75+J75+K75+L75</f>
        <v>33040</v>
      </c>
      <c r="N75" s="6"/>
    </row>
    <row r="76" spans="1:14" ht="15.75">
      <c r="A76" s="76"/>
      <c r="B76" s="76"/>
      <c r="C76" s="83"/>
      <c r="D76" s="76"/>
      <c r="E76" s="76"/>
      <c r="F76" s="90"/>
      <c r="G76" s="99"/>
      <c r="H76" s="101"/>
      <c r="I76" s="13"/>
      <c r="J76" s="101"/>
      <c r="K76" s="101"/>
      <c r="L76" s="101"/>
      <c r="M76" s="101"/>
    </row>
    <row r="77" spans="1:14" ht="16.5" thickBot="1">
      <c r="A77" s="76"/>
      <c r="B77" s="76"/>
      <c r="C77" s="83"/>
      <c r="D77" s="76"/>
      <c r="E77" s="76"/>
      <c r="F77" s="90"/>
      <c r="G77" s="99"/>
      <c r="H77" s="101"/>
      <c r="I77" s="13"/>
      <c r="J77" s="101"/>
      <c r="K77" s="101"/>
      <c r="L77" s="101"/>
      <c r="M77" s="101"/>
    </row>
    <row r="78" spans="1:14" s="23" customFormat="1" ht="16.5" thickBot="1">
      <c r="A78" s="76">
        <v>2</v>
      </c>
      <c r="B78" s="76">
        <v>2</v>
      </c>
      <c r="C78" s="83">
        <v>6</v>
      </c>
      <c r="D78" s="76"/>
      <c r="E78" s="76"/>
      <c r="F78" s="90" t="s">
        <v>59</v>
      </c>
      <c r="G78" s="103">
        <f t="shared" ref="G78:J78" si="24">G80+G79</f>
        <v>1434252</v>
      </c>
      <c r="H78" s="104">
        <f t="shared" si="24"/>
        <v>108478.82</v>
      </c>
      <c r="I78" s="104" t="e">
        <f t="shared" si="24"/>
        <v>#REF!</v>
      </c>
      <c r="J78" s="104">
        <f t="shared" si="24"/>
        <v>108478.82</v>
      </c>
      <c r="K78" s="104">
        <f>K80+K79</f>
        <v>191755.74</v>
      </c>
      <c r="L78" s="104">
        <f>L80+L79</f>
        <v>229933.34000000003</v>
      </c>
      <c r="M78" s="104">
        <f>M80+M79</f>
        <v>638646.72</v>
      </c>
    </row>
    <row r="79" spans="1:14" ht="16.5" thickBot="1">
      <c r="A79" s="111">
        <v>2</v>
      </c>
      <c r="B79" s="111">
        <v>2</v>
      </c>
      <c r="C79" s="112">
        <v>6</v>
      </c>
      <c r="D79" s="111">
        <v>2</v>
      </c>
      <c r="E79" s="111">
        <v>1</v>
      </c>
      <c r="F79" s="113" t="s">
        <v>60</v>
      </c>
      <c r="G79" s="114">
        <v>125000</v>
      </c>
      <c r="H79" s="89"/>
      <c r="I79" s="17" t="e">
        <f>+G79-#REF!</f>
        <v>#REF!</v>
      </c>
      <c r="J79" s="89"/>
      <c r="K79" s="89"/>
      <c r="L79" s="89">
        <f>101556.1</f>
        <v>101556.1</v>
      </c>
      <c r="M79" s="159">
        <f>+H79+J79+K79+L79</f>
        <v>101556.1</v>
      </c>
    </row>
    <row r="80" spans="1:14" ht="15.75">
      <c r="A80" s="76">
        <v>2</v>
      </c>
      <c r="B80" s="76">
        <v>2</v>
      </c>
      <c r="C80" s="83">
        <v>6</v>
      </c>
      <c r="D80" s="76">
        <v>3</v>
      </c>
      <c r="E80" s="76">
        <v>1</v>
      </c>
      <c r="F80" s="90" t="s">
        <v>61</v>
      </c>
      <c r="G80" s="99">
        <v>1309252</v>
      </c>
      <c r="H80" s="101">
        <v>108478.82</v>
      </c>
      <c r="I80" s="13" t="e">
        <f>+G80-#REF!</f>
        <v>#REF!</v>
      </c>
      <c r="J80" s="101">
        <v>108478.82</v>
      </c>
      <c r="K80" s="101">
        <f>113089.65+39242.96+23071.9+16351.23</f>
        <v>191755.74</v>
      </c>
      <c r="L80" s="101">
        <f>112025.61+16351.63</f>
        <v>128377.24</v>
      </c>
      <c r="M80" s="101">
        <f>+H80+J80+K80+L80</f>
        <v>537090.62</v>
      </c>
      <c r="N80" s="31"/>
    </row>
    <row r="81" spans="1:14" ht="15.75">
      <c r="A81" s="76"/>
      <c r="B81" s="76"/>
      <c r="C81" s="83"/>
      <c r="D81" s="76"/>
      <c r="E81" s="76"/>
      <c r="F81" s="90"/>
      <c r="G81" s="99"/>
      <c r="H81" s="101">
        <v>0</v>
      </c>
      <c r="I81" s="13">
        <v>0</v>
      </c>
      <c r="J81" s="101">
        <v>0</v>
      </c>
      <c r="K81" s="101"/>
      <c r="L81" s="101"/>
      <c r="M81" s="101">
        <f>+H81+J81+K81+L81</f>
        <v>0</v>
      </c>
    </row>
    <row r="82" spans="1:14" ht="15.75">
      <c r="A82" s="76"/>
      <c r="B82" s="76"/>
      <c r="C82" s="83"/>
      <c r="D82" s="76"/>
      <c r="E82" s="76"/>
      <c r="F82" s="90"/>
      <c r="G82" s="99"/>
      <c r="H82" s="101"/>
      <c r="I82" s="13"/>
      <c r="J82" s="101"/>
      <c r="K82" s="101"/>
      <c r="L82" s="101"/>
      <c r="M82" s="101"/>
      <c r="N82" s="6"/>
    </row>
    <row r="83" spans="1:14" ht="32.25" thickBot="1">
      <c r="A83" s="76">
        <v>2</v>
      </c>
      <c r="B83" s="76">
        <v>2</v>
      </c>
      <c r="C83" s="83">
        <v>7</v>
      </c>
      <c r="D83" s="76"/>
      <c r="E83" s="84"/>
      <c r="F83" s="95" t="s">
        <v>62</v>
      </c>
      <c r="G83" s="116">
        <f>G84</f>
        <v>45117</v>
      </c>
      <c r="H83" s="87">
        <f>SUM(H85:H89)</f>
        <v>19800.52</v>
      </c>
      <c r="I83" s="87" t="e">
        <f t="shared" ref="I83:K83" si="25">SUM(I85:I89)</f>
        <v>#REF!</v>
      </c>
      <c r="J83" s="87">
        <f t="shared" si="25"/>
        <v>650</v>
      </c>
      <c r="K83" s="87">
        <f t="shared" si="25"/>
        <v>0</v>
      </c>
      <c r="L83" s="87">
        <f>SUM(L85:L89)</f>
        <v>4000</v>
      </c>
      <c r="M83" s="87">
        <f>SUM(M85:M89)</f>
        <v>24450.52</v>
      </c>
    </row>
    <row r="84" spans="1:14" ht="16.5" thickBot="1">
      <c r="A84" s="76">
        <v>2</v>
      </c>
      <c r="B84" s="76">
        <v>2</v>
      </c>
      <c r="C84" s="83">
        <v>7</v>
      </c>
      <c r="D84" s="76">
        <v>2</v>
      </c>
      <c r="E84" s="84"/>
      <c r="F84" s="95" t="s">
        <v>63</v>
      </c>
      <c r="G84" s="103">
        <f>SUM(G86:G89)</f>
        <v>45117</v>
      </c>
      <c r="H84" s="160">
        <f>SUM(H85:H89)</f>
        <v>19800.52</v>
      </c>
      <c r="I84" s="160" t="e">
        <f t="shared" ref="I84:M84" si="26">SUM(I85:I89)</f>
        <v>#REF!</v>
      </c>
      <c r="J84" s="160">
        <f t="shared" si="26"/>
        <v>650</v>
      </c>
      <c r="K84" s="160">
        <f t="shared" si="26"/>
        <v>0</v>
      </c>
      <c r="L84" s="160">
        <f t="shared" si="26"/>
        <v>4000</v>
      </c>
      <c r="M84" s="160">
        <f t="shared" si="26"/>
        <v>24450.52</v>
      </c>
    </row>
    <row r="85" spans="1:14" ht="31.5">
      <c r="A85" s="76">
        <v>2</v>
      </c>
      <c r="B85" s="76">
        <v>2</v>
      </c>
      <c r="C85" s="83">
        <v>7</v>
      </c>
      <c r="D85" s="76">
        <v>1</v>
      </c>
      <c r="E85" s="110">
        <v>2</v>
      </c>
      <c r="F85" s="117" t="s">
        <v>64</v>
      </c>
      <c r="G85" s="116"/>
      <c r="H85" s="161"/>
      <c r="I85" s="13" t="e">
        <f>+G85-#REF!</f>
        <v>#REF!</v>
      </c>
      <c r="J85" s="161"/>
      <c r="K85" s="161"/>
      <c r="L85" s="161">
        <f>2000+1500</f>
        <v>3500</v>
      </c>
      <c r="M85" s="161">
        <f>+H85+J85+K85+L85</f>
        <v>3500</v>
      </c>
    </row>
    <row r="86" spans="1:14" ht="31.5">
      <c r="A86" s="76">
        <v>2</v>
      </c>
      <c r="B86" s="76">
        <v>2</v>
      </c>
      <c r="C86" s="83">
        <v>7</v>
      </c>
      <c r="D86" s="76">
        <v>2</v>
      </c>
      <c r="E86" s="110">
        <v>2</v>
      </c>
      <c r="F86" s="117" t="s">
        <v>65</v>
      </c>
      <c r="G86" s="99">
        <v>9117</v>
      </c>
      <c r="H86" s="101">
        <v>0</v>
      </c>
      <c r="I86" s="13" t="e">
        <f>+G86-#REF!</f>
        <v>#REF!</v>
      </c>
      <c r="J86" s="101">
        <v>0</v>
      </c>
      <c r="K86" s="101"/>
      <c r="L86" s="101"/>
      <c r="M86" s="161">
        <f>+H86+J86+K86+L86</f>
        <v>0</v>
      </c>
    </row>
    <row r="87" spans="1:14" ht="31.5">
      <c r="A87" s="76">
        <v>2</v>
      </c>
      <c r="B87" s="76">
        <v>2</v>
      </c>
      <c r="C87" s="83">
        <v>7</v>
      </c>
      <c r="D87" s="76">
        <v>2</v>
      </c>
      <c r="E87" s="110">
        <v>3</v>
      </c>
      <c r="F87" s="117" t="s">
        <v>66</v>
      </c>
      <c r="G87" s="99"/>
      <c r="H87" s="101">
        <f>G87*12</f>
        <v>0</v>
      </c>
      <c r="I87" s="13" t="e">
        <f>+G87-#REF!</f>
        <v>#REF!</v>
      </c>
      <c r="J87" s="101"/>
      <c r="K87" s="101"/>
      <c r="L87" s="101"/>
      <c r="M87" s="161">
        <f>+H87+J87+K87+L87</f>
        <v>0</v>
      </c>
    </row>
    <row r="88" spans="1:14" ht="31.5">
      <c r="A88" s="76">
        <v>2</v>
      </c>
      <c r="B88" s="76">
        <v>2</v>
      </c>
      <c r="C88" s="83">
        <v>7</v>
      </c>
      <c r="D88" s="76">
        <v>2</v>
      </c>
      <c r="E88" s="110">
        <v>4</v>
      </c>
      <c r="F88" s="117" t="s">
        <v>67</v>
      </c>
      <c r="G88" s="99">
        <v>24000</v>
      </c>
      <c r="H88" s="101"/>
      <c r="I88" s="13" t="e">
        <f>+G88-#REF!</f>
        <v>#REF!</v>
      </c>
      <c r="J88" s="101"/>
      <c r="K88" s="101"/>
      <c r="L88" s="101"/>
      <c r="M88" s="161">
        <f>+H88+J88+K88+L88</f>
        <v>0</v>
      </c>
    </row>
    <row r="89" spans="1:14" ht="31.5">
      <c r="A89" s="76">
        <v>2</v>
      </c>
      <c r="B89" s="76">
        <v>2</v>
      </c>
      <c r="C89" s="83">
        <v>7</v>
      </c>
      <c r="D89" s="76">
        <v>2</v>
      </c>
      <c r="E89" s="110">
        <v>6</v>
      </c>
      <c r="F89" s="117" t="s">
        <v>68</v>
      </c>
      <c r="G89" s="99">
        <v>12000</v>
      </c>
      <c r="H89" s="101">
        <f>9670.1+9530.42+600</f>
        <v>19800.52</v>
      </c>
      <c r="I89" s="13" t="e">
        <f>+G89-#REF!</f>
        <v>#REF!</v>
      </c>
      <c r="J89" s="101">
        <v>650</v>
      </c>
      <c r="K89" s="101"/>
      <c r="L89" s="101">
        <v>500</v>
      </c>
      <c r="M89" s="161">
        <f>+H89+J89+K89+L89</f>
        <v>20950.52</v>
      </c>
    </row>
    <row r="90" spans="1:14" ht="15.75">
      <c r="A90" s="76"/>
      <c r="B90" s="76"/>
      <c r="C90" s="83"/>
      <c r="D90" s="76"/>
      <c r="E90" s="110"/>
      <c r="F90" s="97"/>
      <c r="G90" s="99"/>
      <c r="H90" s="101"/>
      <c r="I90" s="13"/>
      <c r="J90" s="101"/>
      <c r="K90" s="101"/>
      <c r="L90" s="101"/>
      <c r="M90" s="101"/>
    </row>
    <row r="91" spans="1:14" ht="16.5" thickBot="1">
      <c r="A91" s="76">
        <v>2</v>
      </c>
      <c r="B91" s="76">
        <v>2</v>
      </c>
      <c r="C91" s="83">
        <v>8</v>
      </c>
      <c r="D91" s="76"/>
      <c r="E91" s="84"/>
      <c r="F91" s="95" t="s">
        <v>69</v>
      </c>
      <c r="G91" s="116">
        <f>SUM(G92+G93)+G95+G99</f>
        <v>4392936</v>
      </c>
      <c r="H91" s="87">
        <f>H92+H93+H95+H99</f>
        <v>256177.13999999998</v>
      </c>
      <c r="I91" s="7" t="e">
        <f t="shared" ref="I91" si="27">I92+I93+I95+I99</f>
        <v>#REF!</v>
      </c>
      <c r="J91" s="87">
        <f>J92+J93+J95+J99</f>
        <v>436592.42</v>
      </c>
      <c r="K91" s="87">
        <f>K92+K93+K95+K99</f>
        <v>418896.86999999994</v>
      </c>
      <c r="L91" s="87">
        <f>L92+L93+L95+L99</f>
        <v>742049.15</v>
      </c>
      <c r="M91" s="87">
        <f>M92+M93+M95+M99</f>
        <v>1853715.5799999998</v>
      </c>
    </row>
    <row r="92" spans="1:14" ht="15.75">
      <c r="A92" s="76">
        <v>2</v>
      </c>
      <c r="B92" s="76">
        <v>2</v>
      </c>
      <c r="C92" s="83">
        <v>8</v>
      </c>
      <c r="D92" s="76">
        <v>2</v>
      </c>
      <c r="E92" s="110"/>
      <c r="F92" s="118" t="s">
        <v>70</v>
      </c>
      <c r="G92" s="98">
        <v>102000</v>
      </c>
      <c r="H92" s="100">
        <v>5155.28</v>
      </c>
      <c r="I92" s="14" t="e">
        <f>+G92-#REF!</f>
        <v>#REF!</v>
      </c>
      <c r="J92" s="100">
        <v>4982.54</v>
      </c>
      <c r="K92" s="100">
        <v>5146.79</v>
      </c>
      <c r="L92" s="100">
        <v>6349.16</v>
      </c>
      <c r="M92" s="100">
        <f>+H92+J92+K92+L92</f>
        <v>21633.77</v>
      </c>
    </row>
    <row r="93" spans="1:14" ht="15.75">
      <c r="A93" s="76">
        <v>2</v>
      </c>
      <c r="B93" s="76">
        <v>2</v>
      </c>
      <c r="C93" s="83">
        <v>8</v>
      </c>
      <c r="D93" s="76">
        <v>4</v>
      </c>
      <c r="E93" s="76"/>
      <c r="F93" s="118" t="s">
        <v>71</v>
      </c>
      <c r="G93" s="99">
        <v>0</v>
      </c>
      <c r="H93" s="101">
        <v>0</v>
      </c>
      <c r="I93" s="13">
        <v>0</v>
      </c>
      <c r="J93" s="101">
        <v>0</v>
      </c>
      <c r="K93" s="101"/>
      <c r="L93" s="101">
        <v>11800</v>
      </c>
      <c r="M93" s="101">
        <f>+H93+J93+K93+L93</f>
        <v>11800</v>
      </c>
    </row>
    <row r="94" spans="1:14" ht="15.75">
      <c r="A94" s="76"/>
      <c r="B94" s="76"/>
      <c r="C94" s="83"/>
      <c r="D94" s="76"/>
      <c r="E94" s="76"/>
      <c r="F94" s="118"/>
      <c r="G94" s="99"/>
      <c r="H94" s="101"/>
      <c r="I94" s="13"/>
      <c r="J94" s="101"/>
      <c r="K94" s="101"/>
      <c r="L94" s="101"/>
      <c r="M94" s="101"/>
    </row>
    <row r="95" spans="1:14" ht="16.5" thickBot="1">
      <c r="A95" s="76">
        <v>2</v>
      </c>
      <c r="B95" s="76">
        <v>2</v>
      </c>
      <c r="C95" s="83">
        <v>8</v>
      </c>
      <c r="D95" s="76">
        <v>6</v>
      </c>
      <c r="E95" s="84"/>
      <c r="F95" s="119" t="s">
        <v>72</v>
      </c>
      <c r="G95" s="116">
        <f t="shared" ref="G95:K95" si="28">G96+G97</f>
        <v>1894000</v>
      </c>
      <c r="H95" s="108">
        <f t="shared" si="28"/>
        <v>0</v>
      </c>
      <c r="I95" s="21" t="e">
        <f t="shared" si="28"/>
        <v>#REF!</v>
      </c>
      <c r="J95" s="108">
        <f t="shared" si="28"/>
        <v>0</v>
      </c>
      <c r="K95" s="108">
        <f t="shared" si="28"/>
        <v>0</v>
      </c>
      <c r="L95" s="108">
        <f>L96+L97</f>
        <v>2555</v>
      </c>
      <c r="M95" s="108">
        <f>M96+M97</f>
        <v>2555</v>
      </c>
    </row>
    <row r="96" spans="1:14" ht="15.75">
      <c r="A96" s="76">
        <v>2</v>
      </c>
      <c r="B96" s="76">
        <v>2</v>
      </c>
      <c r="C96" s="83">
        <v>8</v>
      </c>
      <c r="D96" s="76">
        <v>6</v>
      </c>
      <c r="E96" s="76">
        <v>1</v>
      </c>
      <c r="F96" s="118" t="s">
        <v>73</v>
      </c>
      <c r="G96" s="98">
        <v>1882000</v>
      </c>
      <c r="H96" s="100">
        <v>0</v>
      </c>
      <c r="I96" s="13" t="e">
        <f>+G96-#REF!</f>
        <v>#REF!</v>
      </c>
      <c r="J96" s="100">
        <v>0</v>
      </c>
      <c r="K96" s="100"/>
      <c r="L96" s="100"/>
      <c r="M96" s="100">
        <f>+H96+J96+K96+L96</f>
        <v>0</v>
      </c>
    </row>
    <row r="97" spans="1:14" ht="15.75">
      <c r="A97" s="76">
        <v>2</v>
      </c>
      <c r="B97" s="76">
        <v>2</v>
      </c>
      <c r="C97" s="83">
        <v>8</v>
      </c>
      <c r="D97" s="76">
        <v>6</v>
      </c>
      <c r="E97" s="76">
        <v>2</v>
      </c>
      <c r="F97" s="118" t="s">
        <v>74</v>
      </c>
      <c r="G97" s="99">
        <v>12000</v>
      </c>
      <c r="H97" s="101"/>
      <c r="I97" s="13" t="e">
        <f>+G97-#REF!</f>
        <v>#REF!</v>
      </c>
      <c r="J97" s="101"/>
      <c r="K97" s="101"/>
      <c r="L97" s="101">
        <f>2175+380</f>
        <v>2555</v>
      </c>
      <c r="M97" s="101">
        <f>+H97+J97+K97+L97</f>
        <v>2555</v>
      </c>
    </row>
    <row r="98" spans="1:14" ht="15.75">
      <c r="A98" s="76"/>
      <c r="B98" s="76"/>
      <c r="C98" s="83"/>
      <c r="D98" s="76"/>
      <c r="E98" s="76"/>
      <c r="F98" s="118"/>
      <c r="G98" s="99"/>
      <c r="H98" s="101">
        <v>0</v>
      </c>
      <c r="I98" s="13">
        <v>0</v>
      </c>
      <c r="J98" s="101">
        <v>0</v>
      </c>
      <c r="K98" s="101"/>
      <c r="L98" s="101"/>
      <c r="M98" s="101">
        <v>0</v>
      </c>
    </row>
    <row r="99" spans="1:14" ht="16.5" thickBot="1">
      <c r="A99" s="76">
        <v>2</v>
      </c>
      <c r="B99" s="76">
        <v>2</v>
      </c>
      <c r="C99" s="83">
        <v>8</v>
      </c>
      <c r="D99" s="76">
        <v>7</v>
      </c>
      <c r="E99" s="84"/>
      <c r="F99" s="119" t="s">
        <v>75</v>
      </c>
      <c r="G99" s="120">
        <f t="shared" ref="G99:M99" si="29">G100+G101+G102+G103+G104</f>
        <v>2396936</v>
      </c>
      <c r="H99" s="109">
        <f t="shared" si="29"/>
        <v>251021.86</v>
      </c>
      <c r="I99" s="7" t="e">
        <f t="shared" si="29"/>
        <v>#REF!</v>
      </c>
      <c r="J99" s="109">
        <f t="shared" si="29"/>
        <v>431609.88</v>
      </c>
      <c r="K99" s="109">
        <f t="shared" si="29"/>
        <v>413750.07999999996</v>
      </c>
      <c r="L99" s="109">
        <f>L100+L101+L102+L103+L104</f>
        <v>721344.99</v>
      </c>
      <c r="M99" s="109">
        <f t="shared" si="29"/>
        <v>1817726.8099999998</v>
      </c>
    </row>
    <row r="100" spans="1:14" ht="15.75">
      <c r="A100" s="76">
        <v>2</v>
      </c>
      <c r="B100" s="76">
        <v>2</v>
      </c>
      <c r="C100" s="83">
        <v>8</v>
      </c>
      <c r="D100" s="76">
        <v>7</v>
      </c>
      <c r="E100" s="76">
        <v>1</v>
      </c>
      <c r="F100" s="97" t="s">
        <v>76</v>
      </c>
      <c r="G100" s="99">
        <v>500000</v>
      </c>
      <c r="H100" s="101">
        <v>0</v>
      </c>
      <c r="I100" s="14" t="e">
        <f>+G100-#REF!</f>
        <v>#REF!</v>
      </c>
      <c r="J100" s="101">
        <v>0</v>
      </c>
      <c r="K100" s="101"/>
      <c r="L100" s="101"/>
      <c r="M100" s="101">
        <f>+H100+J100+K100+L100</f>
        <v>0</v>
      </c>
    </row>
    <row r="101" spans="1:14" ht="15.75">
      <c r="A101" s="76">
        <v>2</v>
      </c>
      <c r="B101" s="76">
        <v>2</v>
      </c>
      <c r="C101" s="83">
        <v>8</v>
      </c>
      <c r="D101" s="76">
        <v>7</v>
      </c>
      <c r="E101" s="110">
        <v>3</v>
      </c>
      <c r="F101" s="97" t="s">
        <v>77</v>
      </c>
      <c r="G101" s="99">
        <v>300000</v>
      </c>
      <c r="H101" s="101"/>
      <c r="I101" s="25" t="e">
        <f>+G101-#REF!</f>
        <v>#REF!</v>
      </c>
      <c r="J101" s="101"/>
      <c r="K101" s="101">
        <v>48000</v>
      </c>
      <c r="L101" s="101"/>
      <c r="M101" s="101">
        <f>+H101+J101+K101+L101</f>
        <v>48000</v>
      </c>
    </row>
    <row r="102" spans="1:14" ht="15.75">
      <c r="A102" s="76">
        <v>2</v>
      </c>
      <c r="B102" s="76">
        <v>2</v>
      </c>
      <c r="C102" s="83">
        <v>8</v>
      </c>
      <c r="D102" s="76">
        <v>7</v>
      </c>
      <c r="E102" s="76">
        <v>4</v>
      </c>
      <c r="F102" s="97" t="s">
        <v>78</v>
      </c>
      <c r="G102" s="99"/>
      <c r="H102" s="101">
        <v>10000</v>
      </c>
      <c r="I102" s="25" t="e">
        <f>+G102-#REF!</f>
        <v>#REF!</v>
      </c>
      <c r="J102" s="101"/>
      <c r="K102" s="101">
        <v>5000</v>
      </c>
      <c r="L102" s="101">
        <v>16640</v>
      </c>
      <c r="M102" s="101">
        <f>+H102+J102+K102+L102</f>
        <v>31640</v>
      </c>
      <c r="N102" s="6"/>
    </row>
    <row r="103" spans="1:14" ht="31.5">
      <c r="A103" s="76">
        <v>2</v>
      </c>
      <c r="B103" s="76">
        <v>2</v>
      </c>
      <c r="C103" s="83">
        <v>8</v>
      </c>
      <c r="D103" s="76">
        <v>7</v>
      </c>
      <c r="E103" s="76">
        <v>5</v>
      </c>
      <c r="F103" s="97" t="s">
        <v>79</v>
      </c>
      <c r="G103" s="99">
        <v>12000</v>
      </c>
      <c r="H103" s="101">
        <v>3233.36</v>
      </c>
      <c r="I103" s="25" t="e">
        <f>+G103-#REF!</f>
        <v>#REF!</v>
      </c>
      <c r="J103" s="101"/>
      <c r="K103" s="101">
        <v>5655.28</v>
      </c>
      <c r="L103" s="101">
        <v>51829.599999999999</v>
      </c>
      <c r="M103" s="101">
        <f>+H103+J103+K103+L103</f>
        <v>60718.239999999998</v>
      </c>
      <c r="N103" s="6"/>
    </row>
    <row r="104" spans="1:14" ht="15.75">
      <c r="A104" s="76">
        <v>2</v>
      </c>
      <c r="B104" s="76">
        <v>2</v>
      </c>
      <c r="C104" s="83">
        <v>8</v>
      </c>
      <c r="D104" s="76">
        <v>7</v>
      </c>
      <c r="E104" s="76">
        <v>6</v>
      </c>
      <c r="F104" s="97" t="s">
        <v>80</v>
      </c>
      <c r="G104" s="99">
        <v>1584936</v>
      </c>
      <c r="H104" s="101">
        <f>38200+11800+43563+144225.5</f>
        <v>237788.5</v>
      </c>
      <c r="I104" s="25" t="e">
        <f>+G104-#REF!</f>
        <v>#REF!</v>
      </c>
      <c r="J104" s="101">
        <f>12000+21240+177541.38+11800+144225.5+43563+21240</f>
        <v>431609.88</v>
      </c>
      <c r="K104" s="101">
        <f>10620+26886.3+118000+11800+144225.5+43563</f>
        <v>355094.8</v>
      </c>
      <c r="L104" s="101">
        <f>29500+110963.37+6608+42480+90935.52+144225.5+11800+118000+43563+54800</f>
        <v>652875.39</v>
      </c>
      <c r="M104" s="101">
        <f>+H104+J104+K104+L104</f>
        <v>1677368.5699999998</v>
      </c>
      <c r="N104" s="6"/>
    </row>
    <row r="105" spans="1:14" ht="16.5" thickBot="1">
      <c r="A105" s="76"/>
      <c r="B105" s="76"/>
      <c r="C105" s="83"/>
      <c r="D105" s="76"/>
      <c r="E105" s="76"/>
      <c r="F105" s="97"/>
      <c r="G105" s="102"/>
      <c r="H105" s="108"/>
      <c r="I105" s="21"/>
      <c r="J105" s="108"/>
      <c r="K105" s="108"/>
      <c r="L105" s="108"/>
      <c r="M105" s="108"/>
      <c r="N105" s="6"/>
    </row>
    <row r="106" spans="1:14" ht="16.5" thickBot="1">
      <c r="A106" s="76">
        <v>2</v>
      </c>
      <c r="B106" s="76">
        <v>2</v>
      </c>
      <c r="C106" s="83">
        <v>9</v>
      </c>
      <c r="D106" s="76"/>
      <c r="E106" s="76"/>
      <c r="F106" s="95" t="s">
        <v>81</v>
      </c>
      <c r="G106" s="91">
        <f>G107+G108</f>
        <v>12000</v>
      </c>
      <c r="H106" s="162">
        <f t="shared" ref="H106:M106" si="30">H107+H108</f>
        <v>33893.49</v>
      </c>
      <c r="I106" s="26" t="e">
        <f t="shared" si="30"/>
        <v>#REF!</v>
      </c>
      <c r="J106" s="162">
        <f t="shared" si="30"/>
        <v>47097.1</v>
      </c>
      <c r="K106" s="162">
        <f t="shared" si="30"/>
        <v>15197.85</v>
      </c>
      <c r="L106" s="162">
        <f>L107+L108</f>
        <v>103340.88</v>
      </c>
      <c r="M106" s="162">
        <f t="shared" si="30"/>
        <v>199529.32</v>
      </c>
      <c r="N106" s="6"/>
    </row>
    <row r="107" spans="1:14" ht="16.5" thickBot="1">
      <c r="A107" s="76">
        <v>2</v>
      </c>
      <c r="B107" s="76">
        <v>2</v>
      </c>
      <c r="C107" s="83">
        <v>9</v>
      </c>
      <c r="D107" s="76">
        <v>2</v>
      </c>
      <c r="E107" s="76"/>
      <c r="F107" s="118" t="s">
        <v>82</v>
      </c>
      <c r="G107" s="88"/>
      <c r="H107" s="121"/>
      <c r="I107" s="27" t="e">
        <f>+G107-#REF!</f>
        <v>#REF!</v>
      </c>
      <c r="J107" s="121"/>
      <c r="K107" s="121"/>
      <c r="L107" s="121"/>
      <c r="M107" s="121"/>
      <c r="N107" s="6"/>
    </row>
    <row r="108" spans="1:14" ht="15.75">
      <c r="A108" s="76">
        <v>2</v>
      </c>
      <c r="B108" s="76">
        <v>2</v>
      </c>
      <c r="C108" s="83">
        <v>9</v>
      </c>
      <c r="D108" s="76">
        <v>2</v>
      </c>
      <c r="E108" s="76">
        <v>1</v>
      </c>
      <c r="F108" s="97" t="s">
        <v>82</v>
      </c>
      <c r="G108" s="99">
        <v>12000</v>
      </c>
      <c r="H108" s="101">
        <f>2066.99+300+175+300+275+175+300+300+30001.5</f>
        <v>33893.49</v>
      </c>
      <c r="I108" s="13" t="e">
        <f>+G108-#REF!</f>
        <v>#REF!</v>
      </c>
      <c r="J108" s="101">
        <f>300+175+145+791.7+400+470+750+475+400+100+265+12823.9+30001.5</f>
        <v>47097.1</v>
      </c>
      <c r="K108" s="101">
        <f>3872+8791+375+245+300+759.85+300+80+475</f>
        <v>15197.85</v>
      </c>
      <c r="L108" s="101">
        <f>9513.6+315+400+315+175+315+1087.28+315+350+385+89680+315+175</f>
        <v>103340.88</v>
      </c>
      <c r="M108" s="101">
        <f>+H108+J108+K108+L108</f>
        <v>199529.32</v>
      </c>
      <c r="N108" s="6"/>
    </row>
    <row r="109" spans="1:14" ht="15.75">
      <c r="A109" s="76"/>
      <c r="B109" s="76"/>
      <c r="C109" s="83"/>
      <c r="D109" s="76"/>
      <c r="E109" s="76"/>
      <c r="F109" s="97"/>
      <c r="G109" s="99"/>
      <c r="H109" s="101"/>
      <c r="I109" s="13"/>
      <c r="J109" s="101"/>
      <c r="K109" s="101"/>
      <c r="L109" s="101"/>
      <c r="M109" s="101"/>
      <c r="N109" s="6"/>
    </row>
    <row r="110" spans="1:14" ht="16.5" thickBot="1">
      <c r="A110" s="76">
        <v>2</v>
      </c>
      <c r="B110" s="76">
        <v>3</v>
      </c>
      <c r="C110" s="83"/>
      <c r="D110" s="76"/>
      <c r="E110" s="84"/>
      <c r="F110" s="95" t="s">
        <v>83</v>
      </c>
      <c r="G110" s="86">
        <f>G111+G115+G118+G124+G128+G136</f>
        <v>729304</v>
      </c>
      <c r="H110" s="158">
        <f>H111+H115+H118+H124+H128+H136</f>
        <v>85512.01</v>
      </c>
      <c r="I110" s="158" t="e">
        <f t="shared" ref="I110" si="31">I111+I115+I118+I124+I128+I136</f>
        <v>#REF!</v>
      </c>
      <c r="J110" s="158">
        <f>J111+J115+J118+J124+J128+J136</f>
        <v>77786.3</v>
      </c>
      <c r="K110" s="158">
        <f>K111+K115+K118+K124+K128+K136</f>
        <v>60480</v>
      </c>
      <c r="L110" s="158">
        <f>L111+L115+L118+L124+L128+L136</f>
        <v>127356.73999999999</v>
      </c>
      <c r="M110" s="158">
        <f>M111+M115+M118+M124+M128+M136</f>
        <v>351135.05000000005</v>
      </c>
      <c r="N110" s="20"/>
    </row>
    <row r="111" spans="1:14" ht="16.5" thickBot="1">
      <c r="A111" s="76">
        <v>2</v>
      </c>
      <c r="B111" s="76">
        <v>3</v>
      </c>
      <c r="C111" s="83">
        <v>1</v>
      </c>
      <c r="D111" s="76"/>
      <c r="E111" s="84"/>
      <c r="F111" s="122" t="s">
        <v>84</v>
      </c>
      <c r="G111" s="103">
        <f t="shared" ref="G111:M111" si="32">G112</f>
        <v>0</v>
      </c>
      <c r="H111" s="104">
        <f t="shared" si="32"/>
        <v>0</v>
      </c>
      <c r="I111" s="16">
        <f t="shared" si="32"/>
        <v>0</v>
      </c>
      <c r="J111" s="104">
        <f t="shared" si="32"/>
        <v>0</v>
      </c>
      <c r="K111" s="104">
        <f t="shared" si="32"/>
        <v>0</v>
      </c>
      <c r="L111" s="104">
        <f t="shared" si="32"/>
        <v>0</v>
      </c>
      <c r="M111" s="104">
        <f t="shared" si="32"/>
        <v>0</v>
      </c>
      <c r="N111" s="6"/>
    </row>
    <row r="112" spans="1:14" ht="15.75">
      <c r="A112" s="76">
        <v>2</v>
      </c>
      <c r="B112" s="76">
        <v>3</v>
      </c>
      <c r="C112" s="83">
        <v>1</v>
      </c>
      <c r="D112" s="76">
        <v>1</v>
      </c>
      <c r="E112" s="84"/>
      <c r="F112" s="123" t="s">
        <v>85</v>
      </c>
      <c r="G112" s="99">
        <f>G113</f>
        <v>0</v>
      </c>
      <c r="H112" s="94"/>
      <c r="I112" s="10"/>
      <c r="J112" s="94"/>
      <c r="K112" s="94"/>
      <c r="L112" s="94"/>
      <c r="M112" s="94">
        <f>+H112+J112+K112+L112</f>
        <v>0</v>
      </c>
    </row>
    <row r="113" spans="1:14" ht="15.75">
      <c r="A113" s="76">
        <v>2</v>
      </c>
      <c r="B113" s="76">
        <v>3</v>
      </c>
      <c r="C113" s="83">
        <v>1</v>
      </c>
      <c r="D113" s="76">
        <v>1</v>
      </c>
      <c r="E113" s="84">
        <v>1</v>
      </c>
      <c r="F113" s="123" t="s">
        <v>85</v>
      </c>
      <c r="G113" s="99"/>
      <c r="H113" s="101">
        <v>0</v>
      </c>
      <c r="I113" s="13">
        <v>0</v>
      </c>
      <c r="J113" s="101">
        <v>0</v>
      </c>
      <c r="K113" s="101"/>
      <c r="L113" s="101"/>
      <c r="M113" s="101">
        <v>0</v>
      </c>
      <c r="N113" s="20"/>
    </row>
    <row r="114" spans="1:14" ht="12" customHeight="1">
      <c r="A114" s="76"/>
      <c r="B114" s="76"/>
      <c r="C114" s="83"/>
      <c r="D114" s="76"/>
      <c r="E114" s="84"/>
      <c r="F114" s="122"/>
      <c r="G114" s="99"/>
      <c r="H114" s="101"/>
      <c r="I114" s="13"/>
      <c r="J114" s="101"/>
      <c r="K114" s="101"/>
      <c r="L114" s="101"/>
      <c r="M114" s="101"/>
    </row>
    <row r="115" spans="1:14" ht="12" customHeight="1" thickBot="1">
      <c r="A115" s="76">
        <v>2</v>
      </c>
      <c r="B115" s="76">
        <v>3</v>
      </c>
      <c r="C115" s="83">
        <v>2</v>
      </c>
      <c r="D115" s="76"/>
      <c r="E115" s="84"/>
      <c r="F115" s="122" t="s">
        <v>86</v>
      </c>
      <c r="G115" s="99"/>
      <c r="H115" s="101">
        <f t="shared" ref="H115:M115" si="33">H116</f>
        <v>0</v>
      </c>
      <c r="I115" s="13">
        <f t="shared" si="33"/>
        <v>0</v>
      </c>
      <c r="J115" s="101">
        <f t="shared" si="33"/>
        <v>0</v>
      </c>
      <c r="K115" s="101">
        <f t="shared" si="33"/>
        <v>0</v>
      </c>
      <c r="L115" s="101">
        <f t="shared" si="33"/>
        <v>0</v>
      </c>
      <c r="M115" s="101">
        <f t="shared" si="33"/>
        <v>0</v>
      </c>
    </row>
    <row r="116" spans="1:14" ht="12" customHeight="1">
      <c r="A116" s="76">
        <v>2</v>
      </c>
      <c r="B116" s="76">
        <v>3</v>
      </c>
      <c r="C116" s="83">
        <v>2</v>
      </c>
      <c r="D116" s="76">
        <v>3</v>
      </c>
      <c r="E116" s="84"/>
      <c r="F116" s="123" t="s">
        <v>87</v>
      </c>
      <c r="G116" s="98"/>
      <c r="H116" s="100">
        <v>0</v>
      </c>
      <c r="I116" s="14">
        <v>0</v>
      </c>
      <c r="J116" s="100">
        <v>0</v>
      </c>
      <c r="K116" s="100"/>
      <c r="L116" s="100"/>
      <c r="M116" s="100">
        <f>+H116+J116+K116+L116</f>
        <v>0</v>
      </c>
    </row>
    <row r="117" spans="1:14" s="18" customFormat="1" ht="12" customHeight="1">
      <c r="A117" s="76"/>
      <c r="B117" s="76"/>
      <c r="C117" s="83"/>
      <c r="D117" s="76"/>
      <c r="E117" s="84"/>
      <c r="F117" s="122"/>
      <c r="G117" s="99"/>
      <c r="H117" s="94"/>
      <c r="I117" s="10"/>
      <c r="J117" s="94"/>
      <c r="K117" s="94"/>
      <c r="L117" s="94"/>
      <c r="M117" s="94"/>
    </row>
    <row r="118" spans="1:14" ht="16.5" thickBot="1">
      <c r="A118" s="76">
        <v>2</v>
      </c>
      <c r="B118" s="106">
        <v>3</v>
      </c>
      <c r="C118" s="107">
        <v>3</v>
      </c>
      <c r="D118" s="84"/>
      <c r="E118" s="84"/>
      <c r="F118" s="95" t="s">
        <v>88</v>
      </c>
      <c r="G118" s="86">
        <f t="shared" ref="G118:M118" si="34">G119+G120+G121+G122</f>
        <v>101500</v>
      </c>
      <c r="H118" s="96">
        <f t="shared" si="34"/>
        <v>0</v>
      </c>
      <c r="I118" s="11" t="e">
        <f t="shared" si="34"/>
        <v>#REF!</v>
      </c>
      <c r="J118" s="96">
        <f t="shared" si="34"/>
        <v>708</v>
      </c>
      <c r="K118" s="96">
        <f t="shared" si="34"/>
        <v>0</v>
      </c>
      <c r="L118" s="96">
        <f t="shared" si="34"/>
        <v>0</v>
      </c>
      <c r="M118" s="96">
        <f t="shared" si="34"/>
        <v>708</v>
      </c>
    </row>
    <row r="119" spans="1:14" ht="15.75">
      <c r="A119" s="76">
        <v>2</v>
      </c>
      <c r="B119" s="76">
        <v>3</v>
      </c>
      <c r="C119" s="83">
        <v>3</v>
      </c>
      <c r="D119" s="76">
        <v>1</v>
      </c>
      <c r="E119" s="76"/>
      <c r="F119" s="118" t="s">
        <v>89</v>
      </c>
      <c r="G119" s="98">
        <v>68000</v>
      </c>
      <c r="H119" s="100"/>
      <c r="I119" s="13" t="e">
        <f>+G119-#REF!</f>
        <v>#REF!</v>
      </c>
      <c r="J119" s="100"/>
      <c r="K119" s="100"/>
      <c r="L119" s="100"/>
      <c r="M119" s="100">
        <f>+H119+J119+K119+L119</f>
        <v>0</v>
      </c>
    </row>
    <row r="120" spans="1:14" ht="15.75">
      <c r="A120" s="76">
        <v>2</v>
      </c>
      <c r="B120" s="76">
        <v>3</v>
      </c>
      <c r="C120" s="83">
        <v>3</v>
      </c>
      <c r="D120" s="76">
        <v>2</v>
      </c>
      <c r="E120" s="76"/>
      <c r="F120" s="118" t="s">
        <v>90</v>
      </c>
      <c r="G120" s="99">
        <v>23000</v>
      </c>
      <c r="H120" s="101">
        <v>0</v>
      </c>
      <c r="I120" s="13" t="e">
        <f>+G120-#REF!</f>
        <v>#REF!</v>
      </c>
      <c r="J120" s="101">
        <v>0</v>
      </c>
      <c r="K120" s="101"/>
      <c r="L120" s="101"/>
      <c r="M120" s="101">
        <f>+H120+J120+K120+L120</f>
        <v>0</v>
      </c>
      <c r="N120" s="6"/>
    </row>
    <row r="121" spans="1:14" ht="15.75">
      <c r="A121" s="76">
        <v>2</v>
      </c>
      <c r="B121" s="76">
        <v>3</v>
      </c>
      <c r="C121" s="83">
        <v>3</v>
      </c>
      <c r="D121" s="76">
        <v>3</v>
      </c>
      <c r="E121" s="76"/>
      <c r="F121" s="118" t="s">
        <v>91</v>
      </c>
      <c r="G121" s="99">
        <v>0</v>
      </c>
      <c r="H121" s="101">
        <v>0</v>
      </c>
      <c r="I121" s="13">
        <v>0</v>
      </c>
      <c r="J121" s="101">
        <v>708</v>
      </c>
      <c r="K121" s="101"/>
      <c r="L121" s="101"/>
      <c r="M121" s="101">
        <f>+H121+J121+K121+L121</f>
        <v>708</v>
      </c>
    </row>
    <row r="122" spans="1:14" ht="15.75">
      <c r="A122" s="76">
        <v>2</v>
      </c>
      <c r="B122" s="76">
        <v>3</v>
      </c>
      <c r="C122" s="83">
        <v>3</v>
      </c>
      <c r="D122" s="76">
        <v>4</v>
      </c>
      <c r="E122" s="76"/>
      <c r="F122" s="118" t="s">
        <v>92</v>
      </c>
      <c r="G122" s="99">
        <v>10500</v>
      </c>
      <c r="H122" s="101"/>
      <c r="I122" s="13" t="e">
        <f>+G122-#REF!</f>
        <v>#REF!</v>
      </c>
      <c r="J122" s="101"/>
      <c r="K122" s="101"/>
      <c r="L122" s="101"/>
      <c r="M122" s="101">
        <f>+H122+J122+K122+L122</f>
        <v>0</v>
      </c>
    </row>
    <row r="123" spans="1:14" s="29" customFormat="1" ht="16.5" thickBot="1">
      <c r="A123" s="76"/>
      <c r="B123" s="76"/>
      <c r="C123" s="83"/>
      <c r="D123" s="76"/>
      <c r="E123" s="76"/>
      <c r="F123" s="118"/>
      <c r="G123" s="99"/>
      <c r="H123" s="101"/>
      <c r="I123" s="13"/>
      <c r="J123" s="101"/>
      <c r="K123" s="101"/>
      <c r="L123" s="101"/>
      <c r="M123" s="101">
        <f>+H123+J123+K123+L123</f>
        <v>0</v>
      </c>
    </row>
    <row r="124" spans="1:14" s="29" customFormat="1" ht="32.25" thickBot="1">
      <c r="A124" s="84">
        <v>2</v>
      </c>
      <c r="B124" s="84">
        <v>3</v>
      </c>
      <c r="C124" s="124">
        <v>7</v>
      </c>
      <c r="D124" s="84"/>
      <c r="E124" s="84"/>
      <c r="F124" s="119" t="s">
        <v>93</v>
      </c>
      <c r="G124" s="86">
        <f t="shared" ref="G124:M125" si="35">G125</f>
        <v>300000</v>
      </c>
      <c r="H124" s="108">
        <f t="shared" si="35"/>
        <v>0</v>
      </c>
      <c r="I124" s="17" t="e">
        <f t="shared" si="35"/>
        <v>#REF!</v>
      </c>
      <c r="J124" s="108">
        <f t="shared" si="35"/>
        <v>0</v>
      </c>
      <c r="K124" s="108">
        <f t="shared" si="35"/>
        <v>60000</v>
      </c>
      <c r="L124" s="108">
        <f t="shared" si="35"/>
        <v>0</v>
      </c>
      <c r="M124" s="108">
        <f t="shared" si="35"/>
        <v>60000</v>
      </c>
    </row>
    <row r="125" spans="1:14" s="30" customFormat="1" ht="16.5" thickBot="1">
      <c r="A125" s="84">
        <v>2</v>
      </c>
      <c r="B125" s="84">
        <v>3</v>
      </c>
      <c r="C125" s="124">
        <v>7</v>
      </c>
      <c r="D125" s="84">
        <v>1</v>
      </c>
      <c r="E125" s="84"/>
      <c r="F125" s="119" t="s">
        <v>94</v>
      </c>
      <c r="G125" s="86">
        <f t="shared" si="35"/>
        <v>300000</v>
      </c>
      <c r="H125" s="89">
        <f t="shared" si="35"/>
        <v>0</v>
      </c>
      <c r="I125" s="17" t="e">
        <f>I126</f>
        <v>#REF!</v>
      </c>
      <c r="J125" s="89">
        <f t="shared" si="35"/>
        <v>0</v>
      </c>
      <c r="K125" s="89">
        <f t="shared" si="35"/>
        <v>60000</v>
      </c>
      <c r="L125" s="89">
        <f t="shared" si="35"/>
        <v>0</v>
      </c>
      <c r="M125" s="89">
        <f t="shared" si="35"/>
        <v>60000</v>
      </c>
    </row>
    <row r="126" spans="1:14" ht="15.75">
      <c r="A126" s="110">
        <v>2</v>
      </c>
      <c r="B126" s="110">
        <v>3</v>
      </c>
      <c r="C126" s="125">
        <v>7</v>
      </c>
      <c r="D126" s="110">
        <v>1</v>
      </c>
      <c r="E126" s="110">
        <v>1</v>
      </c>
      <c r="F126" s="97" t="s">
        <v>95</v>
      </c>
      <c r="G126" s="99">
        <v>300000</v>
      </c>
      <c r="H126" s="100"/>
      <c r="I126" s="14" t="e">
        <f>+G126-#REF!</f>
        <v>#REF!</v>
      </c>
      <c r="J126" s="100"/>
      <c r="K126" s="100">
        <v>60000</v>
      </c>
      <c r="L126" s="100"/>
      <c r="M126" s="100">
        <f>+H126+J126+K126+L126</f>
        <v>60000</v>
      </c>
    </row>
    <row r="127" spans="1:14" ht="15.75">
      <c r="A127" s="76"/>
      <c r="B127" s="76"/>
      <c r="C127" s="83"/>
      <c r="D127" s="76"/>
      <c r="E127" s="76"/>
      <c r="F127" s="97"/>
      <c r="G127" s="99"/>
      <c r="H127" s="101"/>
      <c r="I127" s="13"/>
      <c r="J127" s="101"/>
      <c r="K127" s="101"/>
      <c r="L127" s="101"/>
      <c r="M127" s="101"/>
    </row>
    <row r="128" spans="1:14" ht="16.5" thickBot="1">
      <c r="A128" s="76">
        <v>2</v>
      </c>
      <c r="B128" s="76">
        <v>3</v>
      </c>
      <c r="C128" s="83">
        <v>9</v>
      </c>
      <c r="D128" s="76"/>
      <c r="E128" s="84"/>
      <c r="F128" s="95" t="s">
        <v>96</v>
      </c>
      <c r="G128" s="120">
        <f>SUM(G129:G133)</f>
        <v>327804</v>
      </c>
      <c r="H128" s="120">
        <f t="shared" ref="H128:I128" si="36">SUM(H129:H133)</f>
        <v>85512.01</v>
      </c>
      <c r="I128" s="120" t="e">
        <f t="shared" si="36"/>
        <v>#REF!</v>
      </c>
      <c r="J128" s="163">
        <f>SUM(J129:J133)</f>
        <v>77078.3</v>
      </c>
      <c r="K128" s="163">
        <f>SUM(K129:K133)</f>
        <v>480</v>
      </c>
      <c r="L128" s="163">
        <f>SUM(L129:L133)</f>
        <v>116541.09999999999</v>
      </c>
      <c r="M128" s="163">
        <f>SUM(M129:M133)</f>
        <v>279611.41000000003</v>
      </c>
      <c r="N128" s="6"/>
    </row>
    <row r="129" spans="1:14" ht="15.75">
      <c r="A129" s="76">
        <v>2</v>
      </c>
      <c r="B129" s="76">
        <v>3</v>
      </c>
      <c r="C129" s="83">
        <v>9</v>
      </c>
      <c r="D129" s="76">
        <v>1</v>
      </c>
      <c r="E129" s="76"/>
      <c r="F129" s="97" t="s">
        <v>97</v>
      </c>
      <c r="G129" s="98">
        <v>8000</v>
      </c>
      <c r="H129" s="101"/>
      <c r="I129" s="13" t="e">
        <f>+G129-#REF!</f>
        <v>#REF!</v>
      </c>
      <c r="J129" s="101">
        <v>50</v>
      </c>
      <c r="K129" s="101"/>
      <c r="L129" s="101">
        <v>120</v>
      </c>
      <c r="M129" s="101">
        <f>+H129+J129+K129+L129</f>
        <v>170</v>
      </c>
    </row>
    <row r="130" spans="1:14" ht="31.5">
      <c r="A130" s="76">
        <v>2</v>
      </c>
      <c r="B130" s="76">
        <v>3</v>
      </c>
      <c r="C130" s="83">
        <v>9</v>
      </c>
      <c r="D130" s="76">
        <v>2</v>
      </c>
      <c r="E130" s="76"/>
      <c r="F130" s="97" t="s">
        <v>98</v>
      </c>
      <c r="G130" s="99">
        <v>195000</v>
      </c>
      <c r="H130" s="101">
        <v>79914.009999999995</v>
      </c>
      <c r="I130" s="13" t="e">
        <f>+G130-#REF!</f>
        <v>#REF!</v>
      </c>
      <c r="J130" s="101">
        <f>22495.78+8966.17+9109.6</f>
        <v>40571.549999999996</v>
      </c>
      <c r="K130" s="101"/>
      <c r="L130" s="101">
        <v>110424.4</v>
      </c>
      <c r="M130" s="101">
        <f>+H130+J130+K130+L130</f>
        <v>230909.96</v>
      </c>
      <c r="N130" s="6">
        <f>+L130-78747.56</f>
        <v>31676.839999999997</v>
      </c>
    </row>
    <row r="131" spans="1:14" ht="15.75">
      <c r="A131" s="76">
        <v>2</v>
      </c>
      <c r="B131" s="110">
        <v>3</v>
      </c>
      <c r="C131" s="110">
        <v>9</v>
      </c>
      <c r="D131" s="76">
        <v>5</v>
      </c>
      <c r="E131" s="76"/>
      <c r="F131" s="126" t="s">
        <v>99</v>
      </c>
      <c r="G131" s="99">
        <v>10000</v>
      </c>
      <c r="H131" s="101"/>
      <c r="I131" s="13" t="e">
        <f>+G131-#REF!</f>
        <v>#REF!</v>
      </c>
      <c r="J131" s="101">
        <f>258.9+29108.9</f>
        <v>29367.800000000003</v>
      </c>
      <c r="K131" s="101"/>
      <c r="L131" s="101"/>
      <c r="M131" s="101">
        <f>+H131+J131+K131+L131</f>
        <v>29367.800000000003</v>
      </c>
      <c r="N131" s="6"/>
    </row>
    <row r="132" spans="1:14" ht="15.75">
      <c r="A132" s="76">
        <v>2</v>
      </c>
      <c r="B132" s="76">
        <v>3</v>
      </c>
      <c r="C132" s="83">
        <v>9</v>
      </c>
      <c r="D132" s="76">
        <v>8</v>
      </c>
      <c r="E132" s="76"/>
      <c r="F132" s="123" t="s">
        <v>100</v>
      </c>
      <c r="G132" s="99">
        <v>20000</v>
      </c>
      <c r="H132" s="101">
        <v>2600</v>
      </c>
      <c r="I132" s="13" t="e">
        <f>+G132-#REF!</f>
        <v>#REF!</v>
      </c>
      <c r="J132" s="101"/>
      <c r="K132" s="101"/>
      <c r="L132" s="101"/>
      <c r="M132" s="101">
        <f>+H132+J132+K132+L132</f>
        <v>2600</v>
      </c>
      <c r="N132" s="6"/>
    </row>
    <row r="133" spans="1:14" ht="15.75">
      <c r="A133" s="76">
        <v>2</v>
      </c>
      <c r="B133" s="76">
        <v>3</v>
      </c>
      <c r="C133" s="83">
        <v>9</v>
      </c>
      <c r="D133" s="76">
        <v>9</v>
      </c>
      <c r="E133" s="76"/>
      <c r="F133" s="123" t="s">
        <v>101</v>
      </c>
      <c r="G133" s="99">
        <v>94804</v>
      </c>
      <c r="H133" s="101">
        <f>100+100+100+100+100+195+1200+1103</f>
        <v>2998</v>
      </c>
      <c r="I133" s="13" t="e">
        <f>+G133-#REF!</f>
        <v>#REF!</v>
      </c>
      <c r="J133" s="101">
        <f>6830+258.95</f>
        <v>7088.95</v>
      </c>
      <c r="K133" s="101">
        <v>480</v>
      </c>
      <c r="L133" s="101">
        <f>3957+517.9+560+143.95+817.85</f>
        <v>5996.7</v>
      </c>
      <c r="M133" s="101">
        <f>+H133+J133+K133+L133</f>
        <v>16563.650000000001</v>
      </c>
      <c r="N133" s="20"/>
    </row>
    <row r="134" spans="1:14" ht="15.75">
      <c r="A134" s="76">
        <v>2</v>
      </c>
      <c r="B134" s="76">
        <v>3</v>
      </c>
      <c r="C134" s="83">
        <v>9</v>
      </c>
      <c r="D134" s="76">
        <v>9</v>
      </c>
      <c r="E134" s="76">
        <v>2</v>
      </c>
      <c r="F134" s="123" t="s">
        <v>102</v>
      </c>
      <c r="G134" s="99"/>
      <c r="H134" s="101">
        <v>0</v>
      </c>
      <c r="I134" s="13">
        <v>0</v>
      </c>
      <c r="J134" s="101">
        <v>0</v>
      </c>
      <c r="K134" s="101"/>
      <c r="L134" s="101"/>
      <c r="M134" s="101">
        <f>+H134+J134+K134</f>
        <v>0</v>
      </c>
    </row>
    <row r="135" spans="1:14" ht="15.75">
      <c r="A135" s="76"/>
      <c r="B135" s="76"/>
      <c r="C135" s="83"/>
      <c r="D135" s="76"/>
      <c r="E135" s="76"/>
      <c r="F135" s="97"/>
      <c r="G135" s="99"/>
      <c r="H135" s="101"/>
      <c r="I135" s="13"/>
      <c r="J135" s="101"/>
      <c r="K135" s="101"/>
      <c r="L135" s="101"/>
      <c r="M135" s="101"/>
    </row>
    <row r="136" spans="1:14" ht="16.5" thickBot="1">
      <c r="A136" s="76">
        <v>2</v>
      </c>
      <c r="B136" s="76">
        <v>6</v>
      </c>
      <c r="C136" s="83"/>
      <c r="D136" s="76"/>
      <c r="E136" s="84"/>
      <c r="F136" s="95" t="s">
        <v>103</v>
      </c>
      <c r="G136" s="87">
        <f>G137+G145+G149</f>
        <v>0</v>
      </c>
      <c r="H136" s="87">
        <f t="shared" ref="H136:M136" si="37">H137+H145+H149</f>
        <v>0</v>
      </c>
      <c r="I136" s="7" t="e">
        <f t="shared" ref="I136" si="38">I137+I145+I149+I138</f>
        <v>#REF!</v>
      </c>
      <c r="J136" s="87">
        <f t="shared" si="37"/>
        <v>0</v>
      </c>
      <c r="K136" s="87">
        <f t="shared" si="37"/>
        <v>0</v>
      </c>
      <c r="L136" s="87">
        <f t="shared" si="37"/>
        <v>10815.64</v>
      </c>
      <c r="M136" s="87">
        <f t="shared" si="37"/>
        <v>10815.64</v>
      </c>
    </row>
    <row r="137" spans="1:14" ht="16.5" thickBot="1">
      <c r="A137" s="76">
        <v>2</v>
      </c>
      <c r="B137" s="76">
        <v>6</v>
      </c>
      <c r="C137" s="83">
        <v>1</v>
      </c>
      <c r="D137" s="76"/>
      <c r="E137" s="110"/>
      <c r="F137" s="119" t="s">
        <v>104</v>
      </c>
      <c r="G137" s="88">
        <f>G139+G140+G141+G143+G144</f>
        <v>0</v>
      </c>
      <c r="H137" s="164">
        <f t="shared" ref="H137:M137" si="39">+H138+H139+H140+H141+H142+H143</f>
        <v>0</v>
      </c>
      <c r="I137" s="8">
        <f t="shared" ref="H137:I138" si="40">I139+I140+I141+I143+I144</f>
        <v>0</v>
      </c>
      <c r="J137" s="164">
        <f t="shared" si="39"/>
        <v>0</v>
      </c>
      <c r="K137" s="164">
        <f t="shared" si="39"/>
        <v>0</v>
      </c>
      <c r="L137" s="164">
        <f t="shared" si="39"/>
        <v>10815.64</v>
      </c>
      <c r="M137" s="164">
        <f t="shared" si="39"/>
        <v>10815.64</v>
      </c>
      <c r="N137" s="24"/>
    </row>
    <row r="138" spans="1:14" ht="16.5" thickBot="1">
      <c r="A138" s="76">
        <v>2</v>
      </c>
      <c r="B138" s="76">
        <v>6</v>
      </c>
      <c r="C138" s="83">
        <v>8</v>
      </c>
      <c r="D138" s="76">
        <v>8</v>
      </c>
      <c r="E138" s="110"/>
      <c r="F138" s="127" t="s">
        <v>105</v>
      </c>
      <c r="G138" s="99">
        <f>G140+G141+G142+G144+G145</f>
        <v>0</v>
      </c>
      <c r="H138" s="115">
        <f t="shared" si="40"/>
        <v>0</v>
      </c>
      <c r="I138" s="8" t="e">
        <f>+G138-#REF!</f>
        <v>#REF!</v>
      </c>
      <c r="J138" s="115">
        <f t="shared" ref="J138:K138" si="41">J140+J141+J142+J144+J145</f>
        <v>0</v>
      </c>
      <c r="K138" s="115">
        <f t="shared" si="41"/>
        <v>0</v>
      </c>
      <c r="L138" s="115"/>
      <c r="M138" s="115">
        <f>+H138+J138+K138+L138</f>
        <v>0</v>
      </c>
      <c r="N138" s="24"/>
    </row>
    <row r="139" spans="1:14" ht="15.75">
      <c r="A139" s="76">
        <v>2</v>
      </c>
      <c r="B139" s="76">
        <v>6</v>
      </c>
      <c r="C139" s="83">
        <v>1</v>
      </c>
      <c r="D139" s="76">
        <v>1</v>
      </c>
      <c r="E139" s="110"/>
      <c r="F139" s="118" t="s">
        <v>106</v>
      </c>
      <c r="G139" s="99"/>
      <c r="H139" s="101"/>
      <c r="I139" s="14"/>
      <c r="J139" s="101"/>
      <c r="K139" s="101"/>
      <c r="L139" s="101">
        <v>10815.64</v>
      </c>
      <c r="M139" s="101">
        <f>+H139+J139+K139+L139</f>
        <v>10815.64</v>
      </c>
      <c r="N139" s="24"/>
    </row>
    <row r="140" spans="1:14" ht="15.75">
      <c r="A140" s="76">
        <v>2</v>
      </c>
      <c r="B140" s="76">
        <v>6</v>
      </c>
      <c r="C140" s="83">
        <v>1</v>
      </c>
      <c r="D140" s="76">
        <v>4</v>
      </c>
      <c r="E140" s="110"/>
      <c r="F140" s="118" t="s">
        <v>107</v>
      </c>
      <c r="G140" s="99"/>
      <c r="H140" s="101"/>
      <c r="I140" s="13"/>
      <c r="J140" s="101"/>
      <c r="K140" s="101"/>
      <c r="L140" s="101"/>
      <c r="M140" s="101">
        <f t="shared" ref="M140:M143" si="42">+H140+J140+K140+L140</f>
        <v>0</v>
      </c>
      <c r="N140" s="24"/>
    </row>
    <row r="141" spans="1:14" ht="15.75">
      <c r="A141" s="76">
        <v>2</v>
      </c>
      <c r="B141" s="76">
        <v>6</v>
      </c>
      <c r="C141" s="83">
        <v>1</v>
      </c>
      <c r="D141" s="76">
        <v>7</v>
      </c>
      <c r="E141" s="110"/>
      <c r="F141" s="118" t="s">
        <v>108</v>
      </c>
      <c r="G141" s="99"/>
      <c r="H141" s="101">
        <v>0</v>
      </c>
      <c r="I141" s="13">
        <v>0</v>
      </c>
      <c r="J141" s="101">
        <v>0</v>
      </c>
      <c r="K141" s="101"/>
      <c r="L141" s="101"/>
      <c r="M141" s="101">
        <f t="shared" si="42"/>
        <v>0</v>
      </c>
      <c r="N141" s="24"/>
    </row>
    <row r="142" spans="1:14" ht="15.75">
      <c r="A142" s="76">
        <v>2</v>
      </c>
      <c r="B142" s="76">
        <v>6</v>
      </c>
      <c r="C142" s="83">
        <v>1</v>
      </c>
      <c r="D142" s="76">
        <v>8</v>
      </c>
      <c r="E142" s="110"/>
      <c r="F142" s="118" t="s">
        <v>109</v>
      </c>
      <c r="G142" s="99"/>
      <c r="H142" s="101"/>
      <c r="I142" s="13"/>
      <c r="J142" s="101"/>
      <c r="K142" s="101"/>
      <c r="L142" s="101"/>
      <c r="M142" s="101">
        <f t="shared" si="42"/>
        <v>0</v>
      </c>
      <c r="N142" s="24"/>
    </row>
    <row r="143" spans="1:14" ht="31.5">
      <c r="A143" s="76">
        <v>2</v>
      </c>
      <c r="B143" s="76">
        <v>6</v>
      </c>
      <c r="C143" s="83">
        <v>1</v>
      </c>
      <c r="D143" s="76">
        <v>9</v>
      </c>
      <c r="E143" s="110"/>
      <c r="F143" s="118" t="s">
        <v>110</v>
      </c>
      <c r="G143" s="99"/>
      <c r="H143" s="101"/>
      <c r="I143" s="13"/>
      <c r="J143" s="101"/>
      <c r="K143" s="101"/>
      <c r="L143" s="101"/>
      <c r="M143" s="101">
        <f t="shared" si="42"/>
        <v>0</v>
      </c>
    </row>
    <row r="144" spans="1:14" ht="15.75">
      <c r="A144" s="76"/>
      <c r="B144" s="76"/>
      <c r="C144" s="83"/>
      <c r="D144" s="76"/>
      <c r="E144" s="84"/>
      <c r="F144" s="119"/>
      <c r="G144" s="116"/>
      <c r="H144" s="87"/>
      <c r="I144" s="7">
        <f>+G144</f>
        <v>0</v>
      </c>
      <c r="J144" s="87"/>
      <c r="K144" s="87"/>
      <c r="L144" s="87"/>
      <c r="M144" s="87"/>
    </row>
    <row r="145" spans="1:20" ht="32.25" thickBot="1">
      <c r="A145" s="76">
        <v>2</v>
      </c>
      <c r="B145" s="76">
        <v>6</v>
      </c>
      <c r="C145" s="83">
        <v>2</v>
      </c>
      <c r="D145" s="76"/>
      <c r="E145" s="84"/>
      <c r="F145" s="119" t="s">
        <v>111</v>
      </c>
      <c r="G145" s="86">
        <f t="shared" ref="G145:M145" si="43">G146+G147</f>
        <v>0</v>
      </c>
      <c r="H145" s="108">
        <f t="shared" si="43"/>
        <v>0</v>
      </c>
      <c r="I145" s="21" t="e">
        <f t="shared" si="43"/>
        <v>#REF!</v>
      </c>
      <c r="J145" s="108">
        <f t="shared" si="43"/>
        <v>0</v>
      </c>
      <c r="K145" s="108">
        <f t="shared" si="43"/>
        <v>0</v>
      </c>
      <c r="L145" s="108">
        <f t="shared" si="43"/>
        <v>0</v>
      </c>
      <c r="M145" s="108">
        <f t="shared" si="43"/>
        <v>0</v>
      </c>
    </row>
    <row r="146" spans="1:20" ht="15.75">
      <c r="A146" s="76">
        <v>2</v>
      </c>
      <c r="B146" s="76">
        <v>6</v>
      </c>
      <c r="C146" s="83">
        <v>2</v>
      </c>
      <c r="D146" s="76">
        <v>1</v>
      </c>
      <c r="E146" s="110"/>
      <c r="F146" s="97" t="s">
        <v>112</v>
      </c>
      <c r="G146" s="99"/>
      <c r="H146" s="101">
        <v>0</v>
      </c>
      <c r="I146" s="13">
        <v>0</v>
      </c>
      <c r="J146" s="101">
        <v>0</v>
      </c>
      <c r="K146" s="101"/>
      <c r="L146" s="101"/>
      <c r="M146" s="101">
        <f>+H146+J146+K146+L146</f>
        <v>0</v>
      </c>
    </row>
    <row r="147" spans="1:20" ht="15.75">
      <c r="A147" s="76">
        <v>2</v>
      </c>
      <c r="B147" s="76">
        <v>6</v>
      </c>
      <c r="C147" s="83">
        <v>2</v>
      </c>
      <c r="D147" s="76">
        <v>3</v>
      </c>
      <c r="E147" s="110"/>
      <c r="F147" s="97" t="s">
        <v>113</v>
      </c>
      <c r="G147" s="99"/>
      <c r="H147" s="101">
        <f>G147*12</f>
        <v>0</v>
      </c>
      <c r="I147" s="13" t="e">
        <f>+G147-#REF!</f>
        <v>#REF!</v>
      </c>
      <c r="J147" s="101"/>
      <c r="K147" s="101"/>
      <c r="L147" s="101"/>
      <c r="M147" s="101">
        <f>+H147+J147+K147+L147</f>
        <v>0</v>
      </c>
    </row>
    <row r="148" spans="1:20" ht="15.75">
      <c r="A148" s="76"/>
      <c r="B148" s="76"/>
      <c r="C148" s="83"/>
      <c r="D148" s="76"/>
      <c r="E148" s="84"/>
      <c r="F148" s="95"/>
      <c r="G148" s="116"/>
      <c r="H148" s="87"/>
      <c r="I148" s="7"/>
      <c r="J148" s="87"/>
      <c r="K148" s="87"/>
      <c r="L148" s="87"/>
      <c r="M148" s="87"/>
    </row>
    <row r="149" spans="1:20" ht="32.25" thickBot="1">
      <c r="A149" s="76">
        <v>2</v>
      </c>
      <c r="B149" s="76">
        <v>6</v>
      </c>
      <c r="C149" s="83">
        <v>4</v>
      </c>
      <c r="D149" s="76"/>
      <c r="E149" s="84"/>
      <c r="F149" s="95" t="s">
        <v>114</v>
      </c>
      <c r="G149" s="116">
        <f>G151+G152+G150</f>
        <v>0</v>
      </c>
      <c r="H149" s="101">
        <f t="shared" ref="H149:M149" si="44">H150+H151</f>
        <v>0</v>
      </c>
      <c r="I149" s="13">
        <f t="shared" si="44"/>
        <v>0</v>
      </c>
      <c r="J149" s="101">
        <f t="shared" si="44"/>
        <v>0</v>
      </c>
      <c r="K149" s="101">
        <f t="shared" si="44"/>
        <v>0</v>
      </c>
      <c r="L149" s="101">
        <f t="shared" si="44"/>
        <v>0</v>
      </c>
      <c r="M149" s="101">
        <f t="shared" si="44"/>
        <v>0</v>
      </c>
      <c r="N149" s="24"/>
    </row>
    <row r="150" spans="1:20" ht="31.5">
      <c r="A150" s="76">
        <v>2</v>
      </c>
      <c r="B150" s="76">
        <v>6</v>
      </c>
      <c r="C150" s="83">
        <v>4</v>
      </c>
      <c r="D150" s="76"/>
      <c r="E150" s="84"/>
      <c r="F150" s="118" t="s">
        <v>114</v>
      </c>
      <c r="G150" s="91"/>
      <c r="H150" s="100">
        <v>0</v>
      </c>
      <c r="I150" s="14">
        <v>0</v>
      </c>
      <c r="J150" s="100">
        <v>0</v>
      </c>
      <c r="K150" s="100"/>
      <c r="L150" s="100"/>
      <c r="M150" s="100">
        <f>+H150+J150+K150+L150</f>
        <v>0</v>
      </c>
      <c r="N150" s="24"/>
    </row>
    <row r="151" spans="1:20" ht="15.75">
      <c r="A151" s="76">
        <v>2</v>
      </c>
      <c r="B151" s="76">
        <v>6</v>
      </c>
      <c r="C151" s="83">
        <v>4</v>
      </c>
      <c r="D151" s="76">
        <v>1</v>
      </c>
      <c r="E151" s="76"/>
      <c r="F151" s="118" t="s">
        <v>115</v>
      </c>
      <c r="G151" s="99"/>
      <c r="H151" s="101">
        <v>0</v>
      </c>
      <c r="I151" s="13">
        <v>0</v>
      </c>
      <c r="J151" s="101">
        <v>0</v>
      </c>
      <c r="K151" s="101"/>
      <c r="L151" s="101"/>
      <c r="M151" s="101">
        <f>+H151+J151+K151+L151</f>
        <v>0</v>
      </c>
      <c r="N151" s="32"/>
    </row>
    <row r="152" spans="1:20" ht="15.75">
      <c r="A152" s="76">
        <v>2</v>
      </c>
      <c r="B152" s="76">
        <v>6</v>
      </c>
      <c r="C152" s="83">
        <v>4</v>
      </c>
      <c r="D152" s="76">
        <v>7</v>
      </c>
      <c r="E152" s="76"/>
      <c r="F152" s="118" t="s">
        <v>116</v>
      </c>
      <c r="G152" s="99">
        <v>0</v>
      </c>
      <c r="H152" s="101">
        <v>0</v>
      </c>
      <c r="I152" s="13">
        <v>0</v>
      </c>
      <c r="J152" s="101">
        <v>0</v>
      </c>
      <c r="K152" s="101"/>
      <c r="L152" s="101"/>
      <c r="M152" s="101">
        <v>0</v>
      </c>
      <c r="N152" s="24"/>
    </row>
    <row r="153" spans="1:20" ht="16.5" thickBot="1">
      <c r="A153" s="76"/>
      <c r="B153" s="76"/>
      <c r="C153" s="83"/>
      <c r="D153" s="75"/>
      <c r="E153" s="76"/>
      <c r="F153" s="118"/>
      <c r="G153" s="102"/>
      <c r="H153" s="108"/>
      <c r="I153" s="13"/>
      <c r="J153" s="108"/>
      <c r="K153" s="108"/>
      <c r="L153" s="108"/>
      <c r="M153" s="108"/>
      <c r="N153" s="24"/>
    </row>
    <row r="154" spans="1:20" ht="18" thickBot="1">
      <c r="A154" s="128"/>
      <c r="B154" s="128"/>
      <c r="C154" s="129"/>
      <c r="D154" s="130"/>
      <c r="E154" s="130"/>
      <c r="F154" s="131" t="s">
        <v>117</v>
      </c>
      <c r="G154" s="86">
        <f>G110+G48+G12</f>
        <v>42039167</v>
      </c>
      <c r="H154" s="158">
        <f>H110+H48+H12</f>
        <v>3087103.98</v>
      </c>
      <c r="I154" s="158" t="e">
        <f t="shared" ref="I154:M154" si="45">I110+I48+I12</f>
        <v>#REF!</v>
      </c>
      <c r="J154" s="158">
        <f t="shared" si="45"/>
        <v>3272561.4400000004</v>
      </c>
      <c r="K154" s="158">
        <f>K110+K48+K12</f>
        <v>3296314.58</v>
      </c>
      <c r="L154" s="158">
        <f>L110+L48+L12</f>
        <v>3958386.4610000001</v>
      </c>
      <c r="M154" s="158">
        <f t="shared" si="45"/>
        <v>13614366.460999999</v>
      </c>
      <c r="N154" s="24"/>
      <c r="O154" s="178"/>
      <c r="P154" s="178"/>
    </row>
    <row r="155" spans="1:20" ht="17.25">
      <c r="A155" s="132"/>
      <c r="B155" s="132"/>
      <c r="C155" s="65"/>
      <c r="D155" s="65"/>
      <c r="E155" s="65"/>
      <c r="F155" s="65"/>
      <c r="G155" s="133"/>
      <c r="H155" s="134"/>
      <c r="I155" s="1"/>
      <c r="J155" s="24"/>
      <c r="K155" s="24"/>
      <c r="L155" s="24"/>
      <c r="M155" s="24"/>
      <c r="N155" s="165"/>
      <c r="O155" s="179"/>
      <c r="P155" s="179"/>
      <c r="R155" s="12"/>
    </row>
    <row r="156" spans="1:20" ht="18">
      <c r="A156" s="132"/>
      <c r="B156" s="132"/>
      <c r="C156" s="65"/>
      <c r="D156" s="65"/>
      <c r="E156" s="135"/>
      <c r="F156" s="136"/>
      <c r="G156" s="133"/>
      <c r="H156" s="137"/>
      <c r="I156" s="33"/>
      <c r="J156" s="24"/>
      <c r="K156" s="24"/>
      <c r="L156" s="24"/>
      <c r="M156" s="24"/>
      <c r="N156" s="24"/>
    </row>
    <row r="157" spans="1:20" ht="18">
      <c r="A157" s="132"/>
      <c r="B157" s="132"/>
      <c r="C157" s="65"/>
      <c r="D157" s="65"/>
      <c r="E157" s="138"/>
      <c r="F157" s="139"/>
      <c r="G157" s="140"/>
      <c r="H157" s="141"/>
      <c r="I157" s="35"/>
      <c r="J157" s="36"/>
      <c r="K157" s="36"/>
      <c r="L157" s="36"/>
      <c r="M157" s="36"/>
      <c r="N157" s="166"/>
    </row>
    <row r="158" spans="1:20" ht="19.5" thickBot="1">
      <c r="A158" s="63"/>
      <c r="B158" s="63"/>
      <c r="C158" s="63"/>
      <c r="D158" s="63"/>
      <c r="E158" s="63"/>
      <c r="F158" s="139"/>
      <c r="G158" s="142"/>
      <c r="H158" s="142"/>
      <c r="I158" s="37"/>
      <c r="J158" s="39"/>
      <c r="K158" s="39"/>
      <c r="L158" s="39"/>
      <c r="M158" s="39"/>
      <c r="N158" s="168"/>
      <c r="O158" s="38"/>
      <c r="Q158" s="40"/>
      <c r="R158" s="12"/>
    </row>
    <row r="159" spans="1:20" ht="18.75">
      <c r="A159" s="63"/>
      <c r="B159" s="63"/>
      <c r="C159" s="63"/>
      <c r="D159" s="63"/>
      <c r="E159" s="63"/>
      <c r="F159" s="143" t="s">
        <v>118</v>
      </c>
      <c r="G159" s="142"/>
      <c r="H159" s="142"/>
      <c r="I159" s="34"/>
      <c r="J159" s="41"/>
      <c r="K159" s="41"/>
      <c r="L159" s="41"/>
      <c r="M159" s="41"/>
      <c r="N159" s="169"/>
      <c r="S159" s="12"/>
    </row>
    <row r="160" spans="1:20" ht="18.75">
      <c r="A160" s="63"/>
      <c r="B160" s="63"/>
      <c r="C160" s="63"/>
      <c r="D160" s="63"/>
      <c r="E160" s="63"/>
      <c r="F160" s="139" t="s">
        <v>119</v>
      </c>
      <c r="G160" s="144"/>
      <c r="H160" s="142"/>
      <c r="I160" s="34"/>
      <c r="J160" s="41"/>
      <c r="K160" s="41"/>
      <c r="L160" s="41"/>
      <c r="M160" s="41"/>
      <c r="N160" s="170"/>
      <c r="O160" s="43"/>
      <c r="S160" s="12"/>
      <c r="T160" s="12"/>
    </row>
    <row r="161" spans="1:22" ht="18.75">
      <c r="A161" s="63"/>
      <c r="B161" s="63"/>
      <c r="C161" s="63"/>
      <c r="D161" s="63"/>
      <c r="E161" s="63"/>
      <c r="F161" s="139"/>
      <c r="G161" s="144"/>
      <c r="H161" s="142"/>
      <c r="I161" s="34"/>
      <c r="J161" s="41"/>
      <c r="K161" s="41"/>
      <c r="L161" s="41"/>
      <c r="M161" s="41"/>
      <c r="N161" s="170"/>
      <c r="O161" s="43"/>
      <c r="S161" s="12"/>
      <c r="T161" s="12"/>
    </row>
    <row r="162" spans="1:22" ht="18.75">
      <c r="A162" s="63"/>
      <c r="B162" s="63"/>
      <c r="C162" s="63"/>
      <c r="D162" s="63"/>
      <c r="E162" s="63"/>
      <c r="F162" s="139"/>
      <c r="G162" s="144"/>
      <c r="H162" s="142"/>
      <c r="I162" s="34"/>
      <c r="J162" s="41"/>
      <c r="K162" s="41"/>
      <c r="L162" s="41"/>
      <c r="M162" s="41"/>
      <c r="N162" s="170"/>
      <c r="O162" s="43"/>
      <c r="S162" s="12"/>
      <c r="T162" s="12"/>
    </row>
    <row r="163" spans="1:22" ht="18.75">
      <c r="A163" s="63"/>
      <c r="B163" s="63"/>
      <c r="C163" s="63"/>
      <c r="D163" s="63"/>
      <c r="E163" s="63"/>
      <c r="F163" s="139"/>
      <c r="G163" s="144"/>
      <c r="H163" s="142"/>
      <c r="I163" s="34"/>
      <c r="J163" s="41"/>
      <c r="K163" s="41"/>
      <c r="L163" s="41"/>
      <c r="M163" s="41"/>
      <c r="N163" s="170"/>
      <c r="O163" s="43"/>
      <c r="S163" s="12"/>
      <c r="T163" s="12"/>
    </row>
    <row r="164" spans="1:22" ht="18.75">
      <c r="A164" s="63"/>
      <c r="B164" s="63"/>
      <c r="C164" s="63"/>
      <c r="D164" s="63"/>
      <c r="E164" s="63"/>
      <c r="F164" s="139"/>
      <c r="G164" s="142"/>
      <c r="H164" s="142"/>
      <c r="I164" s="34"/>
      <c r="J164" s="41"/>
      <c r="K164" s="41"/>
      <c r="L164" s="41"/>
      <c r="M164" s="41"/>
      <c r="N164" s="170"/>
      <c r="O164" s="44"/>
      <c r="Q164" s="24"/>
      <c r="R164" s="12"/>
      <c r="S164" s="12"/>
      <c r="T164" s="12"/>
    </row>
    <row r="165" spans="1:22" ht="18.75">
      <c r="A165" s="63"/>
      <c r="B165" s="63"/>
      <c r="C165" s="63"/>
      <c r="D165" s="63"/>
      <c r="E165" s="63"/>
      <c r="F165" s="139"/>
      <c r="G165" s="144"/>
      <c r="H165" s="24"/>
      <c r="I165" s="46"/>
      <c r="J165" s="155"/>
      <c r="K165" s="155"/>
      <c r="L165" s="155"/>
      <c r="M165" s="155"/>
      <c r="N165" s="170"/>
      <c r="O165" s="47"/>
      <c r="Q165" s="24"/>
      <c r="T165" s="12"/>
    </row>
    <row r="166" spans="1:22" ht="18.75">
      <c r="A166" s="63"/>
      <c r="B166" s="63"/>
      <c r="C166" s="63"/>
      <c r="D166" s="63"/>
      <c r="E166" s="63"/>
      <c r="F166" s="139"/>
      <c r="G166" s="144"/>
      <c r="H166" s="24"/>
      <c r="I166" s="46"/>
      <c r="J166" s="155"/>
      <c r="K166" s="155"/>
      <c r="L166" s="155"/>
      <c r="M166" s="155"/>
      <c r="N166" s="170"/>
      <c r="O166" s="47"/>
      <c r="Q166" s="24"/>
      <c r="T166" s="12"/>
    </row>
    <row r="167" spans="1:22" ht="19.5" thickBot="1">
      <c r="A167" s="63"/>
      <c r="B167" s="63"/>
      <c r="C167" s="63"/>
      <c r="D167" s="63"/>
      <c r="E167" s="63"/>
      <c r="F167" s="147"/>
      <c r="G167" s="144"/>
      <c r="H167" s="24"/>
      <c r="I167" s="46"/>
      <c r="J167" s="155"/>
      <c r="K167" s="155"/>
      <c r="L167" s="155"/>
      <c r="M167" s="155"/>
      <c r="N167" s="170"/>
      <c r="O167" s="47"/>
      <c r="Q167" s="24"/>
      <c r="T167" s="12"/>
    </row>
    <row r="168" spans="1:22" ht="18.75">
      <c r="A168" s="63"/>
      <c r="B168" s="63"/>
      <c r="C168" s="63"/>
      <c r="D168" s="63"/>
      <c r="E168" s="63"/>
      <c r="F168" s="139" t="s">
        <v>120</v>
      </c>
      <c r="G168" s="144"/>
      <c r="H168" s="24"/>
      <c r="I168" s="46"/>
      <c r="J168" s="155"/>
      <c r="K168" s="155"/>
      <c r="L168" s="155"/>
      <c r="M168" s="155"/>
      <c r="N168" s="170"/>
      <c r="O168" s="47"/>
      <c r="Q168" s="24"/>
      <c r="T168" s="12"/>
    </row>
    <row r="169" spans="1:22" ht="18">
      <c r="A169" s="63"/>
      <c r="B169" s="63"/>
      <c r="C169" s="63"/>
      <c r="D169" s="63"/>
      <c r="E169" s="63"/>
      <c r="F169" s="139" t="s">
        <v>121</v>
      </c>
      <c r="G169" s="145"/>
      <c r="H169" s="24"/>
      <c r="I169" s="35"/>
      <c r="J169" s="48"/>
      <c r="K169" s="48"/>
      <c r="L169" s="48"/>
      <c r="M169" s="48"/>
      <c r="N169" s="169"/>
      <c r="O169" s="47"/>
      <c r="Q169" s="24"/>
      <c r="R169" s="12"/>
      <c r="S169" s="12"/>
      <c r="V169" s="12"/>
    </row>
    <row r="170" spans="1:22" ht="18">
      <c r="A170" s="63"/>
      <c r="B170" s="63"/>
      <c r="C170" s="63"/>
      <c r="D170" s="63"/>
      <c r="E170" s="63"/>
      <c r="F170" s="139"/>
      <c r="G170" s="145"/>
      <c r="H170" s="24"/>
      <c r="I170" s="35"/>
      <c r="J170" s="48"/>
      <c r="K170" s="48"/>
      <c r="L170" s="48"/>
      <c r="M170" s="48"/>
      <c r="N170" s="170"/>
      <c r="O170" s="49"/>
      <c r="Q170" s="24"/>
      <c r="R170" s="12"/>
      <c r="T170" s="12"/>
    </row>
    <row r="171" spans="1:22" ht="18">
      <c r="A171" s="63"/>
      <c r="B171" s="63"/>
      <c r="C171" s="63"/>
      <c r="D171" s="63"/>
      <c r="E171" s="63"/>
      <c r="F171" s="139"/>
      <c r="G171" s="146"/>
      <c r="H171" s="24"/>
      <c r="I171" s="51"/>
      <c r="J171" s="12"/>
      <c r="K171" s="12"/>
      <c r="L171" s="12"/>
      <c r="M171" s="12"/>
      <c r="N171" s="170"/>
      <c r="O171" s="1"/>
      <c r="Q171" s="24"/>
      <c r="V171" s="12"/>
    </row>
    <row r="172" spans="1:22" ht="15.75">
      <c r="A172" s="63"/>
      <c r="B172" s="63"/>
      <c r="C172" s="63"/>
      <c r="D172" s="63"/>
      <c r="E172" s="63"/>
      <c r="F172" s="132"/>
      <c r="G172" s="146"/>
      <c r="H172" s="24"/>
      <c r="I172" s="51"/>
      <c r="J172" s="24"/>
      <c r="K172" s="24"/>
      <c r="L172" s="24"/>
      <c r="M172" s="24"/>
      <c r="N172" s="169"/>
      <c r="O172" s="1"/>
      <c r="P172" s="12"/>
      <c r="Q172" s="24"/>
      <c r="S172" s="12"/>
      <c r="T172" s="12"/>
    </row>
    <row r="173" spans="1:22" ht="15.75">
      <c r="A173" s="63"/>
      <c r="B173" s="63"/>
      <c r="C173" s="63"/>
      <c r="D173" s="63"/>
      <c r="E173" s="63"/>
      <c r="F173" s="132"/>
      <c r="G173" s="146"/>
      <c r="H173" s="24"/>
      <c r="I173" s="51"/>
      <c r="J173" s="24"/>
      <c r="K173" s="24"/>
      <c r="L173" s="24"/>
      <c r="M173" s="24"/>
      <c r="N173" s="169"/>
      <c r="O173" s="12"/>
      <c r="P173" s="12"/>
      <c r="Q173" s="24"/>
      <c r="S173" s="12"/>
    </row>
    <row r="174" spans="1:22" ht="18">
      <c r="A174" s="63"/>
      <c r="B174" s="63"/>
      <c r="C174" s="63"/>
      <c r="D174" s="63"/>
      <c r="E174" s="63"/>
      <c r="F174" s="63"/>
      <c r="G174" s="148"/>
      <c r="H174" s="24"/>
      <c r="I174" s="50"/>
      <c r="J174" s="24"/>
      <c r="K174" s="24"/>
      <c r="L174" s="24"/>
      <c r="M174" s="24"/>
      <c r="N174" s="173"/>
      <c r="O174" s="52"/>
      <c r="Q174" s="53"/>
      <c r="U174" s="12"/>
    </row>
    <row r="175" spans="1:22" ht="18.75" thickBot="1">
      <c r="A175" s="63"/>
      <c r="B175" s="63"/>
      <c r="C175" s="63"/>
      <c r="D175" s="63"/>
      <c r="E175" s="63"/>
      <c r="F175" s="63"/>
      <c r="G175" s="139"/>
      <c r="H175" s="24"/>
      <c r="I175" s="45"/>
      <c r="J175" s="24"/>
      <c r="K175" s="172"/>
      <c r="L175" s="172"/>
      <c r="M175" s="24"/>
      <c r="N175" s="170"/>
      <c r="O175" s="52"/>
      <c r="Q175" s="54"/>
      <c r="R175" s="20"/>
      <c r="S175" s="12"/>
      <c r="T175" s="12"/>
    </row>
    <row r="176" spans="1:22" ht="19.5" thickTop="1" thickBot="1">
      <c r="A176" s="63"/>
      <c r="B176" s="63"/>
      <c r="C176" s="63"/>
      <c r="D176" s="63"/>
      <c r="E176" s="63"/>
      <c r="F176" s="147"/>
      <c r="G176" s="139"/>
      <c r="H176" s="149"/>
      <c r="I176" s="45"/>
      <c r="J176" s="24"/>
      <c r="K176" s="167"/>
      <c r="L176" s="167"/>
      <c r="M176" s="24"/>
      <c r="N176" s="170"/>
      <c r="P176" s="12"/>
      <c r="Q176" s="24"/>
      <c r="R176" s="12"/>
    </row>
    <row r="177" spans="1:22" ht="18">
      <c r="A177" s="63"/>
      <c r="B177" s="63"/>
      <c r="C177" s="63"/>
      <c r="D177" s="150"/>
      <c r="E177" s="63"/>
      <c r="F177" s="139" t="s">
        <v>122</v>
      </c>
      <c r="G177" s="150"/>
      <c r="H177" s="149"/>
      <c r="I177" s="45"/>
      <c r="J177" s="24"/>
      <c r="K177" s="167"/>
      <c r="L177" s="167"/>
      <c r="M177" s="24"/>
      <c r="N177" s="170"/>
      <c r="Q177" s="24"/>
      <c r="S177" s="20"/>
    </row>
    <row r="178" spans="1:22" ht="18">
      <c r="A178" s="63"/>
      <c r="B178" s="63"/>
      <c r="C178" s="63"/>
      <c r="D178" s="63"/>
      <c r="E178" s="63"/>
      <c r="F178" s="139" t="s">
        <v>123</v>
      </c>
      <c r="G178" s="63"/>
      <c r="H178" s="151"/>
      <c r="I178" s="55"/>
      <c r="J178" s="24"/>
      <c r="K178" s="167"/>
      <c r="L178" s="167"/>
      <c r="M178" s="24"/>
      <c r="N178" s="170"/>
      <c r="O178" s="56"/>
      <c r="Q178" s="53"/>
      <c r="R178" s="12"/>
    </row>
    <row r="179" spans="1:22" ht="18">
      <c r="A179" s="63"/>
      <c r="B179" s="63"/>
      <c r="C179" s="63"/>
      <c r="D179" s="63"/>
      <c r="E179" s="63"/>
      <c r="F179" s="139"/>
      <c r="G179" s="63"/>
      <c r="H179" s="151"/>
      <c r="I179" s="55"/>
      <c r="J179" s="24"/>
      <c r="K179" s="174"/>
      <c r="L179" s="174"/>
      <c r="M179" s="24"/>
      <c r="N179" s="170"/>
      <c r="O179" s="44"/>
      <c r="Q179" s="55"/>
    </row>
    <row r="180" spans="1:22">
      <c r="A180" s="63"/>
      <c r="B180" s="63"/>
      <c r="C180" s="63"/>
      <c r="D180" s="63"/>
      <c r="E180" s="63"/>
      <c r="F180" s="63"/>
      <c r="G180" s="63"/>
      <c r="H180" s="151"/>
      <c r="I180" s="55"/>
      <c r="J180" s="24"/>
      <c r="K180" s="172"/>
      <c r="L180" s="172"/>
      <c r="M180" s="24"/>
      <c r="N180" s="170"/>
      <c r="O180" s="57"/>
      <c r="Q180" s="55"/>
      <c r="S180" s="12"/>
    </row>
    <row r="181" spans="1:22">
      <c r="A181" s="63"/>
      <c r="B181" s="63"/>
      <c r="C181" s="63"/>
      <c r="D181" s="63"/>
      <c r="E181" s="63"/>
      <c r="F181" s="63"/>
      <c r="G181" s="63"/>
      <c r="H181" s="151"/>
      <c r="I181" s="24"/>
      <c r="J181" s="24"/>
      <c r="K181" s="172"/>
      <c r="L181" s="172"/>
      <c r="M181" s="24"/>
      <c r="N181" s="175"/>
      <c r="O181" s="57"/>
      <c r="Q181" s="55"/>
      <c r="U181" s="24"/>
    </row>
    <row r="182" spans="1:22">
      <c r="A182" s="63"/>
      <c r="B182" s="63"/>
      <c r="C182" s="63"/>
      <c r="D182" s="63"/>
      <c r="E182" s="63"/>
      <c r="F182" s="63"/>
      <c r="G182" s="63"/>
      <c r="H182" s="151"/>
      <c r="I182" s="24"/>
      <c r="J182" s="24"/>
      <c r="K182" s="172"/>
      <c r="L182" s="172"/>
      <c r="M182" s="24"/>
      <c r="N182" s="170"/>
      <c r="O182" s="47"/>
      <c r="Q182" s="55"/>
      <c r="S182" s="12"/>
      <c r="U182" s="24"/>
    </row>
    <row r="183" spans="1:22">
      <c r="A183" s="63"/>
      <c r="B183" s="63"/>
      <c r="C183" s="63"/>
      <c r="D183" s="63"/>
      <c r="E183" s="63"/>
      <c r="G183" s="63"/>
      <c r="H183" s="151"/>
      <c r="I183" s="24"/>
      <c r="J183" s="24"/>
      <c r="K183" s="24"/>
      <c r="L183" s="24"/>
      <c r="M183" s="24"/>
      <c r="N183" s="170"/>
      <c r="O183" s="47"/>
      <c r="P183" s="12"/>
      <c r="Q183" s="55"/>
      <c r="S183" s="12"/>
      <c r="U183" s="24"/>
    </row>
    <row r="184" spans="1:22">
      <c r="A184" s="63"/>
      <c r="B184" s="63"/>
      <c r="C184" s="63"/>
      <c r="D184" s="63"/>
      <c r="E184" s="63"/>
      <c r="G184" s="63"/>
      <c r="H184" s="64"/>
      <c r="I184" s="24"/>
      <c r="J184" s="24"/>
      <c r="K184" s="24"/>
      <c r="L184" s="24"/>
      <c r="M184" s="24"/>
      <c r="N184" s="170"/>
      <c r="O184" s="47"/>
      <c r="Q184" s="55"/>
      <c r="U184" s="24"/>
    </row>
    <row r="185" spans="1:22">
      <c r="A185" s="63"/>
      <c r="B185" s="63"/>
      <c r="C185" s="63"/>
      <c r="D185" s="63"/>
      <c r="E185" s="63"/>
      <c r="G185" s="63"/>
      <c r="H185" s="64"/>
      <c r="I185" s="24"/>
      <c r="J185" s="24"/>
      <c r="K185" s="24"/>
      <c r="L185" s="24"/>
      <c r="M185" s="24"/>
      <c r="N185" s="170"/>
      <c r="O185" s="47"/>
      <c r="Q185" s="55"/>
      <c r="U185" s="24"/>
    </row>
    <row r="186" spans="1:22">
      <c r="A186" s="63"/>
      <c r="B186" s="63"/>
      <c r="C186" s="63"/>
      <c r="D186" s="63"/>
      <c r="E186" s="63"/>
      <c r="G186" s="63"/>
      <c r="H186" s="64"/>
      <c r="I186" s="24"/>
      <c r="J186" s="24"/>
      <c r="K186" s="24"/>
      <c r="L186" s="24"/>
      <c r="M186" s="24"/>
      <c r="N186" s="170"/>
      <c r="O186" s="47"/>
      <c r="Q186" s="55"/>
      <c r="U186" s="24"/>
    </row>
    <row r="187" spans="1:22">
      <c r="A187" s="63"/>
      <c r="B187" s="63"/>
      <c r="C187" s="63"/>
      <c r="D187" s="63"/>
      <c r="E187" s="63"/>
      <c r="G187" s="63"/>
      <c r="H187" s="64"/>
      <c r="I187" s="24"/>
      <c r="J187" s="24"/>
      <c r="K187" s="24"/>
      <c r="L187" s="24"/>
      <c r="M187" s="24"/>
      <c r="N187" s="170"/>
      <c r="O187" s="47"/>
      <c r="Q187" s="55"/>
      <c r="U187" s="24"/>
    </row>
    <row r="188" spans="1:22">
      <c r="A188" s="63"/>
      <c r="B188" s="63"/>
      <c r="C188" s="63"/>
      <c r="D188" s="63"/>
      <c r="E188" s="63"/>
      <c r="G188" s="63"/>
      <c r="H188" s="64"/>
      <c r="I188" s="24"/>
      <c r="J188" s="24"/>
      <c r="K188" s="24"/>
      <c r="L188" s="24"/>
      <c r="M188" s="24"/>
      <c r="N188" s="170"/>
      <c r="O188" s="47"/>
      <c r="Q188" s="55"/>
      <c r="U188" s="24"/>
    </row>
    <row r="189" spans="1:22">
      <c r="A189" s="63"/>
      <c r="B189" s="63"/>
      <c r="C189" s="63"/>
      <c r="D189" s="63"/>
      <c r="E189" s="63"/>
      <c r="G189" s="63"/>
      <c r="H189" s="64"/>
      <c r="I189" s="24"/>
      <c r="J189" s="24"/>
      <c r="K189" s="24"/>
      <c r="L189" s="24"/>
      <c r="M189" s="24"/>
      <c r="N189" s="170"/>
      <c r="O189" s="47"/>
      <c r="Q189" s="55"/>
      <c r="U189" s="24"/>
    </row>
    <row r="190" spans="1:22" ht="18">
      <c r="A190" s="63"/>
      <c r="B190" s="63"/>
      <c r="C190" s="63"/>
      <c r="D190" s="63"/>
      <c r="E190" s="63"/>
      <c r="F190" s="139"/>
      <c r="G190" s="63"/>
      <c r="H190" s="64"/>
      <c r="I190" s="24"/>
      <c r="J190" s="24"/>
      <c r="K190" s="24"/>
      <c r="L190" s="24"/>
      <c r="M190" s="24"/>
      <c r="N190" s="170"/>
      <c r="O190" s="1"/>
      <c r="Q190" s="55"/>
      <c r="U190" s="24"/>
    </row>
    <row r="191" spans="1:22">
      <c r="A191" s="63"/>
      <c r="B191" s="63"/>
      <c r="C191" s="63"/>
      <c r="D191" s="63"/>
      <c r="E191" s="63"/>
      <c r="F191" s="63"/>
      <c r="G191" s="63"/>
      <c r="H191" s="64"/>
      <c r="I191" s="24"/>
      <c r="J191" s="24"/>
      <c r="K191" s="24"/>
      <c r="L191" s="24"/>
      <c r="M191" s="24"/>
      <c r="N191" s="170"/>
      <c r="O191" s="57"/>
      <c r="Q191" s="55"/>
      <c r="S191" s="12"/>
      <c r="U191" s="12"/>
      <c r="V191" s="12"/>
    </row>
    <row r="192" spans="1:22">
      <c r="A192" s="63"/>
      <c r="B192" s="63"/>
      <c r="C192" s="63"/>
      <c r="D192" s="63"/>
      <c r="E192" s="63"/>
      <c r="F192" s="63"/>
      <c r="G192" s="63"/>
      <c r="H192" s="64"/>
      <c r="I192" s="24"/>
      <c r="J192" s="24"/>
      <c r="K192" s="24"/>
      <c r="L192" s="24"/>
      <c r="M192" s="24"/>
      <c r="N192" s="174"/>
      <c r="O192" s="57"/>
      <c r="Q192" s="55"/>
      <c r="S192" s="24"/>
    </row>
    <row r="193" spans="1:21">
      <c r="A193" s="63"/>
      <c r="B193" s="63"/>
      <c r="C193" s="63"/>
      <c r="D193" s="63"/>
      <c r="E193" s="63"/>
      <c r="F193" s="63"/>
      <c r="G193" s="63"/>
      <c r="H193" s="64"/>
      <c r="I193" s="24"/>
      <c r="J193" s="24"/>
      <c r="K193" s="24"/>
      <c r="L193" s="24"/>
      <c r="M193" s="24"/>
      <c r="N193" s="174"/>
      <c r="Q193" s="55"/>
      <c r="U193" s="12"/>
    </row>
    <row r="194" spans="1:21">
      <c r="H194" s="32"/>
      <c r="I194" s="24"/>
      <c r="J194" s="24"/>
      <c r="K194" s="24"/>
      <c r="L194" s="24"/>
      <c r="M194" s="24"/>
      <c r="N194" s="175"/>
      <c r="O194" s="52"/>
      <c r="Q194" s="58"/>
    </row>
    <row r="195" spans="1:21">
      <c r="I195" s="24"/>
      <c r="J195" s="24"/>
      <c r="K195" s="24"/>
      <c r="L195" s="24"/>
      <c r="M195" s="24"/>
      <c r="N195" s="175"/>
      <c r="O195" s="52"/>
      <c r="Q195" s="59"/>
    </row>
    <row r="196" spans="1:21" ht="15.75" thickBot="1">
      <c r="I196" s="24"/>
      <c r="J196" s="24"/>
      <c r="K196" s="24"/>
      <c r="L196" s="24"/>
      <c r="M196" s="24"/>
      <c r="N196" s="175"/>
      <c r="O196" s="57"/>
      <c r="Q196" s="60"/>
      <c r="S196" s="12"/>
    </row>
    <row r="197" spans="1:21" ht="15.75" thickBot="1">
      <c r="I197" s="24"/>
      <c r="J197" s="24"/>
      <c r="K197" s="24"/>
      <c r="L197" s="24"/>
      <c r="M197" s="24"/>
      <c r="N197" s="175"/>
      <c r="O197" s="61"/>
      <c r="Q197" s="62"/>
      <c r="R197" s="24"/>
      <c r="S197" s="12"/>
    </row>
    <row r="198" spans="1:21" ht="15.75" thickTop="1">
      <c r="I198" s="24"/>
      <c r="J198" s="24"/>
      <c r="K198" s="24"/>
      <c r="L198" s="24"/>
      <c r="M198" s="24"/>
      <c r="N198" s="175"/>
      <c r="O198" s="12"/>
      <c r="Q198" s="24"/>
    </row>
    <row r="199" spans="1:21">
      <c r="I199" s="24"/>
      <c r="J199" s="24"/>
      <c r="K199" s="24"/>
      <c r="L199" s="24"/>
      <c r="M199" s="24"/>
      <c r="N199" s="175"/>
      <c r="Q199" s="24"/>
    </row>
    <row r="200" spans="1:21">
      <c r="I200" s="24"/>
      <c r="J200" s="24"/>
      <c r="K200" s="24"/>
      <c r="L200" s="24"/>
      <c r="M200" s="24"/>
      <c r="N200" s="171"/>
    </row>
    <row r="201" spans="1:21">
      <c r="I201" s="24"/>
      <c r="J201" s="24"/>
      <c r="K201" s="24"/>
      <c r="L201" s="24"/>
      <c r="M201" s="24"/>
      <c r="N201" s="175"/>
    </row>
    <row r="202" spans="1:21">
      <c r="I202" s="24"/>
      <c r="J202" s="24"/>
      <c r="K202" s="24"/>
      <c r="L202" s="24"/>
      <c r="M202" s="24"/>
      <c r="N202" s="175"/>
    </row>
    <row r="203" spans="1:21">
      <c r="I203" s="24"/>
      <c r="J203" s="24"/>
      <c r="K203" s="24"/>
      <c r="L203" s="24"/>
      <c r="M203" s="24"/>
      <c r="N203" s="175"/>
    </row>
    <row r="204" spans="1:21">
      <c r="I204" s="24"/>
      <c r="J204" s="24"/>
      <c r="K204" s="24"/>
      <c r="L204" s="24"/>
      <c r="M204" s="24"/>
      <c r="N204" s="175"/>
    </row>
    <row r="205" spans="1:21">
      <c r="I205" s="24"/>
      <c r="J205" s="24"/>
      <c r="K205" s="24"/>
      <c r="L205" s="24"/>
      <c r="M205" s="24"/>
      <c r="N205" s="175"/>
    </row>
    <row r="206" spans="1:21">
      <c r="I206" s="24"/>
      <c r="J206" s="24"/>
      <c r="K206" s="24"/>
      <c r="L206" s="24"/>
      <c r="M206" s="24"/>
      <c r="N206" s="176"/>
    </row>
    <row r="207" spans="1:21">
      <c r="I207" s="24"/>
      <c r="J207" s="24"/>
      <c r="K207" s="24"/>
      <c r="L207" s="24"/>
      <c r="M207" s="24"/>
      <c r="N207" s="176"/>
    </row>
    <row r="208" spans="1:21">
      <c r="I208" s="24"/>
      <c r="J208" s="24"/>
      <c r="K208" s="24"/>
      <c r="L208" s="24"/>
      <c r="M208" s="24"/>
      <c r="N208" s="176"/>
    </row>
    <row r="209" spans="9:14">
      <c r="I209" s="24"/>
      <c r="J209" s="24"/>
      <c r="K209" s="24"/>
      <c r="L209" s="24"/>
      <c r="M209" s="24"/>
      <c r="N209" s="176"/>
    </row>
    <row r="210" spans="9:14">
      <c r="I210" s="24"/>
      <c r="J210" s="24"/>
      <c r="K210" s="24"/>
      <c r="L210" s="24"/>
      <c r="M210" s="24"/>
      <c r="N210" s="176"/>
    </row>
    <row r="211" spans="9:14">
      <c r="I211" s="24"/>
      <c r="J211" s="24"/>
      <c r="K211" s="24"/>
      <c r="L211" s="24"/>
      <c r="M211" s="24"/>
      <c r="N211" s="176"/>
    </row>
    <row r="212" spans="9:14">
      <c r="I212" s="24"/>
      <c r="J212" s="24"/>
      <c r="K212" s="24"/>
      <c r="L212" s="24"/>
      <c r="M212" s="24"/>
      <c r="N212" s="176"/>
    </row>
    <row r="213" spans="9:14">
      <c r="I213" s="24"/>
      <c r="J213" s="24"/>
      <c r="K213" s="24"/>
      <c r="L213" s="24"/>
      <c r="M213" s="24"/>
      <c r="N213" s="176"/>
    </row>
    <row r="214" spans="9:14">
      <c r="I214" s="24"/>
      <c r="J214" s="24"/>
      <c r="K214" s="24"/>
      <c r="L214" s="24"/>
      <c r="M214" s="24"/>
      <c r="N214" s="176"/>
    </row>
    <row r="215" spans="9:14">
      <c r="I215" s="24"/>
      <c r="J215" s="24"/>
      <c r="K215" s="24"/>
      <c r="L215" s="24"/>
      <c r="M215" s="24"/>
      <c r="N215" s="176"/>
    </row>
    <row r="216" spans="9:14">
      <c r="I216" s="24"/>
      <c r="J216" s="24"/>
      <c r="K216" s="24"/>
      <c r="L216" s="24"/>
      <c r="M216" s="24"/>
      <c r="N216" s="176"/>
    </row>
    <row r="217" spans="9:14">
      <c r="I217" s="24"/>
      <c r="J217" s="24"/>
      <c r="K217" s="24"/>
      <c r="L217" s="24"/>
      <c r="M217" s="24"/>
      <c r="N217" s="176"/>
    </row>
    <row r="218" spans="9:14">
      <c r="I218" s="24"/>
      <c r="J218" s="24"/>
      <c r="K218" s="24"/>
      <c r="L218" s="24"/>
      <c r="M218" s="24"/>
      <c r="N218" s="176"/>
    </row>
    <row r="219" spans="9:14">
      <c r="I219" s="24"/>
      <c r="J219" s="24"/>
      <c r="K219" s="24"/>
      <c r="L219" s="24"/>
      <c r="M219" s="24"/>
      <c r="N219" s="176"/>
    </row>
    <row r="220" spans="9:14">
      <c r="I220" s="24"/>
      <c r="J220" s="24"/>
      <c r="K220" s="24"/>
      <c r="L220" s="24"/>
      <c r="M220" s="24"/>
      <c r="N220" s="176"/>
    </row>
    <row r="221" spans="9:14">
      <c r="I221" s="24"/>
      <c r="J221" s="24"/>
      <c r="K221" s="24"/>
      <c r="L221" s="24"/>
      <c r="M221" s="24"/>
      <c r="N221" s="176"/>
    </row>
    <row r="222" spans="9:14">
      <c r="I222" s="24"/>
      <c r="J222" s="24"/>
      <c r="K222" s="24"/>
      <c r="L222" s="24"/>
      <c r="M222" s="24"/>
      <c r="N222" s="176"/>
    </row>
    <row r="223" spans="9:14">
      <c r="I223" s="24"/>
      <c r="J223" s="24"/>
      <c r="K223" s="24"/>
      <c r="L223" s="24"/>
      <c r="M223" s="24"/>
      <c r="N223" s="176"/>
    </row>
    <row r="224" spans="9:14">
      <c r="I224" s="24"/>
      <c r="J224" s="24"/>
      <c r="K224" s="24"/>
      <c r="L224" s="24"/>
      <c r="M224" s="24"/>
      <c r="N224" s="176"/>
    </row>
    <row r="225" spans="9:14">
      <c r="I225" s="24"/>
      <c r="J225" s="24"/>
      <c r="K225" s="24"/>
      <c r="L225" s="24"/>
      <c r="M225" s="24"/>
      <c r="N225" s="176"/>
    </row>
    <row r="226" spans="9:14">
      <c r="I226" s="24"/>
      <c r="J226" s="24"/>
      <c r="K226" s="24"/>
      <c r="L226" s="24"/>
      <c r="M226" s="24"/>
      <c r="N226" s="176"/>
    </row>
    <row r="227" spans="9:14">
      <c r="I227" s="24"/>
      <c r="J227" s="24"/>
      <c r="K227" s="24"/>
      <c r="L227" s="24"/>
      <c r="M227" s="24"/>
      <c r="N227" s="176"/>
    </row>
    <row r="228" spans="9:14">
      <c r="I228" s="24"/>
      <c r="J228" s="24"/>
      <c r="K228" s="24"/>
      <c r="L228" s="24"/>
      <c r="M228" s="24"/>
      <c r="N228" s="176"/>
    </row>
    <row r="229" spans="9:14">
      <c r="I229" s="24"/>
      <c r="J229" s="24"/>
      <c r="K229" s="24"/>
      <c r="L229" s="24"/>
      <c r="M229" s="24"/>
      <c r="N229" s="176"/>
    </row>
    <row r="230" spans="9:14">
      <c r="I230" s="24"/>
      <c r="J230" s="24"/>
      <c r="K230" s="24"/>
      <c r="L230" s="24"/>
      <c r="M230" s="24"/>
      <c r="N230" s="176"/>
    </row>
    <row r="231" spans="9:14">
      <c r="I231" s="24"/>
      <c r="J231" s="24"/>
      <c r="K231" s="24"/>
      <c r="L231" s="24"/>
      <c r="M231" s="24"/>
      <c r="N231" s="176"/>
    </row>
    <row r="232" spans="9:14">
      <c r="I232" s="24"/>
      <c r="J232" s="24"/>
      <c r="K232" s="24"/>
      <c r="L232" s="24"/>
      <c r="M232" s="24"/>
      <c r="N232" s="176"/>
    </row>
    <row r="233" spans="9:14">
      <c r="I233" s="24"/>
      <c r="J233" s="24"/>
      <c r="K233" s="24"/>
      <c r="L233" s="24"/>
      <c r="M233" s="24"/>
      <c r="N233" s="176"/>
    </row>
    <row r="234" spans="9:14">
      <c r="I234" s="24"/>
      <c r="J234" s="24"/>
      <c r="K234" s="24"/>
      <c r="L234" s="24"/>
      <c r="M234" s="24"/>
      <c r="N234" s="176"/>
    </row>
    <row r="235" spans="9:14">
      <c r="I235" s="24"/>
      <c r="J235" s="24"/>
      <c r="K235" s="24"/>
      <c r="L235" s="24"/>
      <c r="M235" s="24"/>
      <c r="N235" s="176"/>
    </row>
    <row r="236" spans="9:14">
      <c r="I236" s="24"/>
      <c r="J236" s="24"/>
      <c r="K236" s="24"/>
      <c r="L236" s="24"/>
      <c r="M236" s="24"/>
      <c r="N236" s="176"/>
    </row>
    <row r="237" spans="9:14">
      <c r="I237" s="24"/>
      <c r="J237" s="24"/>
      <c r="K237" s="24"/>
      <c r="L237" s="24"/>
      <c r="M237" s="24"/>
      <c r="N237" s="42"/>
    </row>
    <row r="238" spans="9:14">
      <c r="I238" s="24"/>
      <c r="J238" s="24"/>
      <c r="K238" s="24"/>
      <c r="L238" s="24"/>
      <c r="M238" s="24"/>
      <c r="N238" s="42"/>
    </row>
    <row r="239" spans="9:14">
      <c r="I239" s="24"/>
      <c r="J239" s="24"/>
      <c r="K239" s="24"/>
      <c r="L239" s="24"/>
      <c r="M239" s="24"/>
      <c r="N239" s="42"/>
    </row>
    <row r="240" spans="9:14">
      <c r="I240" s="24"/>
      <c r="J240" s="24"/>
      <c r="K240" s="24"/>
      <c r="L240" s="24"/>
      <c r="M240" s="24"/>
      <c r="N240" s="42"/>
    </row>
    <row r="241" spans="9:14">
      <c r="I241" s="24"/>
      <c r="J241" s="24"/>
      <c r="K241" s="24"/>
      <c r="L241" s="24"/>
      <c r="M241" s="24"/>
      <c r="N241" s="42"/>
    </row>
    <row r="242" spans="9:14">
      <c r="I242" s="24"/>
      <c r="J242" s="24"/>
      <c r="K242" s="24"/>
      <c r="L242" s="24"/>
      <c r="M242" s="24"/>
      <c r="N242" s="42"/>
    </row>
    <row r="243" spans="9:14">
      <c r="I243" s="24"/>
      <c r="J243" s="24"/>
      <c r="K243" s="24"/>
      <c r="L243" s="24"/>
      <c r="M243" s="24"/>
      <c r="N243" s="42"/>
    </row>
    <row r="244" spans="9:14">
      <c r="I244" s="24"/>
      <c r="J244" s="24"/>
      <c r="K244" s="24"/>
      <c r="L244" s="24"/>
      <c r="M244" s="24"/>
      <c r="N244" s="42"/>
    </row>
    <row r="245" spans="9:14">
      <c r="I245" s="24"/>
      <c r="J245" s="24"/>
      <c r="K245" s="24"/>
      <c r="L245" s="24"/>
      <c r="M245" s="24"/>
      <c r="N245" s="42"/>
    </row>
    <row r="246" spans="9:14">
      <c r="I246" s="24"/>
      <c r="J246" s="24"/>
      <c r="K246" s="24"/>
      <c r="L246" s="24"/>
      <c r="M246" s="24"/>
      <c r="N246" s="42"/>
    </row>
    <row r="247" spans="9:14">
      <c r="I247" s="24"/>
      <c r="J247" s="24"/>
      <c r="K247" s="24"/>
      <c r="L247" s="24"/>
      <c r="M247" s="24"/>
      <c r="N247" s="42"/>
    </row>
    <row r="248" spans="9:14">
      <c r="I248" s="24"/>
      <c r="J248" s="24"/>
      <c r="K248" s="24"/>
      <c r="L248" s="24"/>
      <c r="M248" s="24"/>
      <c r="N248" s="42"/>
    </row>
    <row r="249" spans="9:14">
      <c r="I249" s="24"/>
      <c r="J249" s="24"/>
      <c r="K249" s="24"/>
      <c r="L249" s="24"/>
      <c r="M249" s="24"/>
      <c r="N249" s="42"/>
    </row>
    <row r="250" spans="9:14">
      <c r="I250" s="24"/>
      <c r="J250" s="24"/>
      <c r="K250" s="24"/>
      <c r="L250" s="24"/>
      <c r="M250" s="24"/>
      <c r="N250" s="42"/>
    </row>
    <row r="251" spans="9:14">
      <c r="I251" s="24"/>
      <c r="J251" s="24"/>
      <c r="K251" s="24"/>
      <c r="L251" s="24"/>
      <c r="M251" s="24"/>
      <c r="N251" s="42"/>
    </row>
    <row r="252" spans="9:14">
      <c r="I252" s="24"/>
      <c r="J252" s="24"/>
      <c r="K252" s="24"/>
      <c r="L252" s="24"/>
      <c r="M252" s="24"/>
      <c r="N252" s="42"/>
    </row>
    <row r="253" spans="9:14">
      <c r="I253" s="24"/>
      <c r="J253" s="24"/>
      <c r="K253" s="24"/>
      <c r="L253" s="24"/>
      <c r="M253" s="24"/>
      <c r="N253" s="42"/>
    </row>
    <row r="254" spans="9:14">
      <c r="I254" s="24"/>
      <c r="J254" s="24"/>
      <c r="K254" s="24"/>
      <c r="L254" s="24"/>
      <c r="M254" s="24"/>
      <c r="N254" s="24"/>
    </row>
    <row r="255" spans="9:14">
      <c r="I255" s="24"/>
      <c r="J255" s="24"/>
      <c r="K255" s="24"/>
      <c r="L255" s="24"/>
      <c r="M255" s="24"/>
      <c r="N255" s="24"/>
    </row>
    <row r="256" spans="9:14">
      <c r="I256" s="24"/>
      <c r="J256" s="24"/>
      <c r="K256" s="24"/>
      <c r="L256" s="24"/>
      <c r="M256" s="24"/>
      <c r="N256" s="24"/>
    </row>
    <row r="257" spans="9:14">
      <c r="I257" s="24"/>
      <c r="J257" s="24"/>
      <c r="K257" s="24"/>
      <c r="L257" s="24"/>
      <c r="M257" s="24"/>
      <c r="N257" s="24"/>
    </row>
    <row r="258" spans="9:14">
      <c r="I258" s="24"/>
      <c r="J258" s="24"/>
      <c r="K258" s="24"/>
      <c r="L258" s="24"/>
      <c r="M258" s="24"/>
      <c r="N258" s="24"/>
    </row>
    <row r="259" spans="9:14">
      <c r="I259" s="24"/>
      <c r="J259" s="24"/>
      <c r="K259" s="24"/>
      <c r="L259" s="24"/>
      <c r="M259" s="24"/>
      <c r="N259" s="24"/>
    </row>
    <row r="260" spans="9:14">
      <c r="I260" s="24"/>
      <c r="J260" s="24"/>
      <c r="K260" s="24"/>
      <c r="L260" s="24"/>
      <c r="M260" s="24"/>
      <c r="N260" s="24"/>
    </row>
    <row r="261" spans="9:14">
      <c r="I261" s="24"/>
      <c r="J261" s="24"/>
      <c r="K261" s="24"/>
      <c r="L261" s="24"/>
      <c r="M261" s="24"/>
      <c r="N261" s="24"/>
    </row>
  </sheetData>
  <mergeCells count="5">
    <mergeCell ref="A5:H5"/>
    <mergeCell ref="A6:H6"/>
    <mergeCell ref="A7:H7"/>
    <mergeCell ref="O154:P154"/>
    <mergeCell ref="O155:P155"/>
  </mergeCells>
  <pageMargins left="0.70866141732283472" right="0.70866141732283472" top="0.74803149606299213" bottom="0.74803149606299213" header="0.31496062992125984" footer="0.31496062992125984"/>
  <pageSetup paperSize="5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2024</vt:lpstr>
      <vt:lpstr>'ABRIL 2024'!Títulos_a_imprimir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2024-01-23T16:19:48Z</cp:lastPrinted>
  <dcterms:created xsi:type="dcterms:W3CDTF">2015-06-05T18:19:34Z</dcterms:created>
  <dcterms:modified xsi:type="dcterms:W3CDTF">2024-05-09T13:36:50Z</dcterms:modified>
</cp:coreProperties>
</file>